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0d9dc39281703eb3/2020/CAPGI/Deliverables 2020/"/>
    </mc:Choice>
  </mc:AlternateContent>
  <xr:revisionPtr revIDLastSave="0" documentId="8_{5071E268-E053-4BFD-9312-80640A043023}" xr6:coauthVersionLast="45" xr6:coauthVersionMax="45" xr10:uidLastSave="{00000000-0000-0000-0000-000000000000}"/>
  <bookViews>
    <workbookView xWindow="-110" yWindow="-110" windowWidth="22780" windowHeight="14660" tabRatio="737" activeTab="2" xr2:uid="{00000000-000D-0000-FFFF-FFFF00000000}"/>
  </bookViews>
  <sheets>
    <sheet name="Health Insurer BCWS" sheetId="1" r:id="rId1"/>
    <sheet name="Health Insurer Churning " sheetId="2" r:id="rId2"/>
    <sheet name="Hospital Systems BCWS" sheetId="4" r:id="rId3"/>
    <sheet name="Hospital Churning" sheetId="9" r:id="rId4"/>
    <sheet name="Local Gov't BCWS" sheetId="6" r:id="rId5"/>
    <sheet name="Employer BCWS" sheetId="7" r:id="rId6"/>
    <sheet name="Philanthropy BCW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 i="9" l="1"/>
  <c r="S7" i="9"/>
  <c r="S13" i="9"/>
  <c r="S11" i="9"/>
  <c r="O9" i="9"/>
  <c r="O7" i="9"/>
  <c r="O13" i="9"/>
  <c r="O11" i="9"/>
  <c r="K9" i="9"/>
  <c r="K7" i="9"/>
  <c r="K13" i="9"/>
  <c r="K11" i="9"/>
  <c r="G13" i="9"/>
  <c r="C13" i="9"/>
  <c r="G11" i="9"/>
  <c r="C11" i="9"/>
  <c r="G9" i="9"/>
  <c r="G7" i="9"/>
  <c r="C9" i="9"/>
  <c r="C7" i="9"/>
  <c r="O23" i="9" l="1"/>
  <c r="S21" i="9"/>
  <c r="S15" i="9"/>
  <c r="S23" i="9"/>
  <c r="S17" i="9"/>
  <c r="O15" i="9"/>
  <c r="O21" i="9"/>
  <c r="O17" i="9"/>
  <c r="K17" i="9"/>
  <c r="K15" i="9"/>
  <c r="K21" i="9"/>
  <c r="K23" i="9"/>
  <c r="G23" i="9"/>
  <c r="G15" i="9"/>
  <c r="G17" i="9"/>
  <c r="G21" i="9"/>
  <c r="C23" i="9"/>
  <c r="C21" i="9"/>
  <c r="C17" i="9"/>
  <c r="C15" i="9"/>
  <c r="H29" i="8"/>
  <c r="H31" i="8" s="1"/>
  <c r="S25" i="9" l="1"/>
  <c r="S29" i="9"/>
  <c r="O29" i="9"/>
  <c r="O25" i="9"/>
  <c r="K29" i="9"/>
  <c r="K25" i="9"/>
  <c r="G25" i="9"/>
  <c r="G29" i="9"/>
  <c r="C25" i="9"/>
  <c r="C29" i="9"/>
  <c r="H35" i="8"/>
  <c r="H38" i="7"/>
  <c r="H60" i="7" s="1"/>
  <c r="B51" i="7"/>
  <c r="B53" i="7"/>
  <c r="H59" i="7"/>
  <c r="C37" i="9" l="1"/>
  <c r="H39" i="8"/>
  <c r="H46" i="8" s="1"/>
  <c r="H47" i="8" s="1"/>
  <c r="H58" i="7"/>
  <c r="H62" i="7"/>
  <c r="H66" i="7"/>
  <c r="H47" i="6"/>
  <c r="H73" i="6"/>
  <c r="H74" i="6"/>
  <c r="H75" i="6"/>
  <c r="H76" i="6"/>
  <c r="H77" i="6"/>
  <c r="H78" i="6"/>
  <c r="H80" i="6"/>
  <c r="H84" i="6"/>
  <c r="H88" i="6"/>
  <c r="H95" i="6" s="1"/>
  <c r="H92" i="6"/>
  <c r="H93" i="6" s="1"/>
  <c r="H43" i="8" l="1"/>
  <c r="H44" i="8" s="1"/>
  <c r="H70" i="7"/>
  <c r="H77" i="7" s="1"/>
  <c r="H79" i="7" s="1"/>
  <c r="H97" i="6"/>
  <c r="H96" i="6"/>
  <c r="H100" i="6"/>
  <c r="H101" i="6"/>
  <c r="H99" i="6"/>
  <c r="H98" i="6"/>
  <c r="H33" i="4"/>
  <c r="R33" i="4"/>
  <c r="AB33" i="4"/>
  <c r="AL33" i="4"/>
  <c r="AV33" i="4"/>
  <c r="B45" i="4"/>
  <c r="L45" i="4"/>
  <c r="V45" i="4"/>
  <c r="AF45" i="4"/>
  <c r="AP45" i="4"/>
  <c r="B47" i="4"/>
  <c r="L47" i="4"/>
  <c r="V47" i="4"/>
  <c r="AF47" i="4"/>
  <c r="AP47" i="4"/>
  <c r="H49" i="4"/>
  <c r="H51" i="4" s="1"/>
  <c r="R49" i="4"/>
  <c r="R51" i="4" s="1"/>
  <c r="AB49" i="4"/>
  <c r="AL49" i="4"/>
  <c r="AL51" i="4" s="1"/>
  <c r="AV49" i="4"/>
  <c r="H57" i="4" s="1"/>
  <c r="AB51" i="4"/>
  <c r="H78" i="7" l="1"/>
  <c r="H80" i="7"/>
  <c r="H74" i="7"/>
  <c r="H75" i="7" s="1"/>
  <c r="H61" i="4"/>
  <c r="AV51" i="4"/>
  <c r="C10" i="2"/>
  <c r="H65" i="4" l="1"/>
  <c r="H72" i="4" s="1"/>
  <c r="H73" i="4" s="1"/>
  <c r="H69" i="4"/>
  <c r="H70" i="4" s="1"/>
  <c r="C4" i="2"/>
  <c r="B46" i="1" l="1"/>
  <c r="B44" i="1"/>
  <c r="H32" i="1" l="1"/>
  <c r="H48" i="1" s="1"/>
  <c r="H54" i="1" s="1"/>
  <c r="H58" i="1" l="1"/>
  <c r="C8" i="2" s="1"/>
  <c r="C20" i="2" s="1"/>
  <c r="H50" i="1"/>
  <c r="C6" i="2" s="1"/>
  <c r="H62" i="1" l="1"/>
  <c r="H63" i="1" s="1"/>
  <c r="C18" i="2"/>
  <c r="C12" i="2"/>
  <c r="C14" i="2"/>
  <c r="H65" i="1"/>
  <c r="H66" i="1" s="1"/>
  <c r="C22" i="2" l="1"/>
  <c r="C26" i="2"/>
</calcChain>
</file>

<file path=xl/sharedStrings.xml><?xml version="1.0" encoding="utf-8"?>
<sst xmlns="http://schemas.openxmlformats.org/spreadsheetml/2006/main" count="664" uniqueCount="184">
  <si>
    <t>Collaborative Approach to Public Goods Investment</t>
  </si>
  <si>
    <t>Business Case Worksheet</t>
  </si>
  <si>
    <t>Use this worksheet to estimate the potential benefits for your organization based on target patient population size, current utilization of health care services, cost of those services, and the expected benefit of improved outcomes resulting from collaborative upstream investments</t>
  </si>
  <si>
    <t>enrollees</t>
  </si>
  <si>
    <t>per year</t>
  </si>
  <si>
    <t>per night</t>
  </si>
  <si>
    <t>per visit</t>
  </si>
  <si>
    <t>Average Number of ED Visits for Target Individual</t>
  </si>
  <si>
    <t>Average Cost per ED Visit for Target Individual</t>
  </si>
  <si>
    <t>Average Number of Hospitalizations for Target Individual</t>
  </si>
  <si>
    <t>Average Length of Stay for Hospitalization for Target Individual</t>
  </si>
  <si>
    <t>Average Cost per Night per Hospitalization for Target Individual</t>
  </si>
  <si>
    <t>Average Number of Ambulatory Visits for Target Individual</t>
  </si>
  <si>
    <t>Average Cost per Ambulatory Visit for Target Individual</t>
  </si>
  <si>
    <t>Average Presciption Drug Scripts for Target Individual</t>
  </si>
  <si>
    <t>Average Cost per Rx Scripts for Target Individual</t>
  </si>
  <si>
    <t>per script</t>
  </si>
  <si>
    <t>Baseline Health Expenditures</t>
  </si>
  <si>
    <t>Intervention Impacts</t>
  </si>
  <si>
    <t>Expected Percentage Reduction in ED Visits</t>
  </si>
  <si>
    <t>Expected Percentage Reduction in Average ED Costs</t>
  </si>
  <si>
    <t>Expected Percentage Reduction in Hospitalizations</t>
  </si>
  <si>
    <t>Expected Percentage Reduction in Length of Stay</t>
  </si>
  <si>
    <t>Expected Percentage Reduction in Average Hospitalization Costs</t>
  </si>
  <si>
    <t>Expected Health Expenditure SAVINGS for the Target Population</t>
  </si>
  <si>
    <t>Total Baseline Health Expenditures of Target Population</t>
  </si>
  <si>
    <t>Expected Benefit per Target Individual per Year</t>
  </si>
  <si>
    <t>Data Source</t>
  </si>
  <si>
    <t>Your Organization</t>
  </si>
  <si>
    <t xml:space="preserve">Definition of Target Group </t>
  </si>
  <si>
    <t xml:space="preserve">Your Organization </t>
  </si>
  <si>
    <t>Intervention: Upstream Initiative X; Stakeholder: Health Insurer</t>
  </si>
  <si>
    <t>Total Population Eligble for the Intervention enrolled in your plan(s)</t>
  </si>
  <si>
    <t xml:space="preserve">Evidence from Prior Examples of This Intervention, from the peer reviewed literature or local examples </t>
  </si>
  <si>
    <t xml:space="preserve">Evidence from Prior Examples of This Intervention, from the peer reviewed  literature or local examples </t>
  </si>
  <si>
    <t>Confidence level in Expected Value of Intervention</t>
  </si>
  <si>
    <t>Potential "bid" to CAPGI Trusted Broker to pay for intervention</t>
  </si>
  <si>
    <t>Known Only By Trusted Broker</t>
  </si>
  <si>
    <t>total value to Your Organization  / N of target patients in Your Organization</t>
  </si>
  <si>
    <t>Bidding Considerations</t>
  </si>
  <si>
    <t>See target population description in attached summary</t>
  </si>
  <si>
    <t>Your organization</t>
  </si>
  <si>
    <t>Estimate from your organization or Prior Literature</t>
  </si>
  <si>
    <t>Your organization, conveyed to TB</t>
  </si>
  <si>
    <r>
      <t xml:space="preserve">Expected Community Surplus Rate (Total sum of all bids </t>
    </r>
    <r>
      <rPr>
        <i/>
        <sz val="11"/>
        <color theme="1"/>
        <rFont val="Calibri"/>
        <family val="2"/>
        <scheme val="minor"/>
      </rPr>
      <t>minus expected</t>
    </r>
    <r>
      <rPr>
        <sz val="11"/>
        <color theme="1"/>
        <rFont val="Calibri"/>
        <family val="2"/>
        <scheme val="minor"/>
      </rPr>
      <t xml:space="preserve">cost)/Cost of intervention </t>
    </r>
  </si>
  <si>
    <t>Then Price to be Assigned by TB for your Organization</t>
  </si>
  <si>
    <t>Net Value Expected to be Earned by Your Organization</t>
  </si>
  <si>
    <t>Trusted Broker conveys this back to Your Organization</t>
  </si>
  <si>
    <t>To be checked by Your Organization's experience</t>
  </si>
  <si>
    <t xml:space="preserve">Enrollment Churning Considerations </t>
  </si>
  <si>
    <t xml:space="preserve">Enrolled Target population at outset </t>
  </si>
  <si>
    <t>Estimated Savings per target person</t>
  </si>
  <si>
    <t>Price paid per target person</t>
  </si>
  <si>
    <t>Potential Value To Be Earned by Your Organization</t>
  </si>
  <si>
    <t>Confidence in Savings Estimate</t>
  </si>
  <si>
    <t>Potential total value earned without churn</t>
  </si>
  <si>
    <t>Cost of Intervention to your Organization</t>
  </si>
  <si>
    <t xml:space="preserve"> </t>
  </si>
  <si>
    <t>Feared enrollment loss among target population</t>
  </si>
  <si>
    <t>Gross Expected Value Earned with enrollment loss</t>
  </si>
  <si>
    <t>Expected mid-period enrollment gain in target population</t>
  </si>
  <si>
    <t xml:space="preserve">Net Expected Value Earned with enrollment loss plus gain </t>
  </si>
  <si>
    <t>Net Expected Value Earned with enrollment loss alone</t>
  </si>
  <si>
    <t>Notes</t>
  </si>
  <si>
    <t>Assumption is those who leave are invested in but savings accrue to your competitors</t>
  </si>
  <si>
    <t>Expected (not potential) value does not evaporate until you lose 20% more target enrollees than you gain</t>
  </si>
  <si>
    <t>note, equal sized enrollment gains and losses of target population have no net impact on expected savings IF all plans participate in the intervention</t>
  </si>
  <si>
    <t>Baseline Results</t>
  </si>
  <si>
    <t>Churn and Enrollment Change</t>
  </si>
  <si>
    <t>Assumption is these new target enrollees would have been invested in by your competitors</t>
  </si>
  <si>
    <t>Furthermore, by making "C24" = 0, you can see that 10% enrollment loss and no gain does not wipe our expected value</t>
  </si>
  <si>
    <t>expected ROI</t>
  </si>
  <si>
    <t>possible ROI</t>
  </si>
  <si>
    <t>Local CAPGI Coalition</t>
  </si>
  <si>
    <r>
      <t xml:space="preserve">Expected Community Surplus Rate (Total sum of all bids </t>
    </r>
    <r>
      <rPr>
        <i/>
        <sz val="11"/>
        <color theme="1"/>
        <rFont val="Calibri"/>
        <family val="2"/>
        <scheme val="minor"/>
      </rPr>
      <t>minus expected</t>
    </r>
    <r>
      <rPr>
        <sz val="11"/>
        <color theme="1"/>
        <rFont val="Calibri"/>
        <family val="2"/>
        <scheme val="minor"/>
      </rPr>
      <t xml:space="preserve"> cost)/Cost of intervention </t>
    </r>
  </si>
  <si>
    <t>Sum of above 5 Payers</t>
  </si>
  <si>
    <t>TOTAL Health Expenditure Net Margin Changes Across All Payers</t>
  </si>
  <si>
    <t>Aggregate System Net Margin Impacts, Trusted Broker Prices, Bids, and Final Expected ROI</t>
  </si>
  <si>
    <t>Expected Health Expenditure Net Margin Changes for the Target Population</t>
  </si>
  <si>
    <t>Expected Percentage Reduction in Average Hospitalization Net Margins</t>
  </si>
  <si>
    <t>Expected Percentage Reduction in Average ED Net Margins</t>
  </si>
  <si>
    <t>Total Baseline Health Expenditures Net Margin of Target Population</t>
  </si>
  <si>
    <t>Average Net Margin per Rx Scripts for Target Individual</t>
  </si>
  <si>
    <t>Average Prescription Drug Scripts for Target Individual</t>
  </si>
  <si>
    <t>Average Net Margin per Outpatient Visit for Target Individual</t>
  </si>
  <si>
    <t>Average Number of Outpatient Visits for Target Individual</t>
  </si>
  <si>
    <t>Average Net Margin per Night per Hospitalization for Target Individual</t>
  </si>
  <si>
    <t>Average Net Margin Revenue per ED Visit for Target Individual</t>
  </si>
  <si>
    <t>Average Net Margin per ED Visit for Target Individual</t>
  </si>
  <si>
    <t>Baseline Health Revenues/Expenditures</t>
  </si>
  <si>
    <t>Total Population Eligible for the Intervention served by your system(s)</t>
  </si>
  <si>
    <r>
      <t xml:space="preserve">Definition of Target Group - </t>
    </r>
    <r>
      <rPr>
        <b/>
        <i/>
        <sz val="14"/>
        <color theme="1"/>
        <rFont val="Calibri"/>
        <family val="2"/>
        <scheme val="minor"/>
      </rPr>
      <t>Uninsured/Self-Pay Patients</t>
    </r>
  </si>
  <si>
    <r>
      <t xml:space="preserve">Definition of Target Group - </t>
    </r>
    <r>
      <rPr>
        <b/>
        <i/>
        <sz val="11"/>
        <color theme="1"/>
        <rFont val="Calibri"/>
        <family val="2"/>
        <scheme val="minor"/>
      </rPr>
      <t xml:space="preserve">Patients with </t>
    </r>
    <r>
      <rPr>
        <b/>
        <i/>
        <sz val="14"/>
        <color theme="1"/>
        <rFont val="Calibri"/>
        <family val="2"/>
        <scheme val="minor"/>
      </rPr>
      <t>Medicare</t>
    </r>
  </si>
  <si>
    <r>
      <t>Definition of Target Group -</t>
    </r>
    <r>
      <rPr>
        <b/>
        <i/>
        <sz val="11"/>
        <color theme="1"/>
        <rFont val="Calibri"/>
        <family val="2"/>
        <scheme val="minor"/>
      </rPr>
      <t xml:space="preserve"> Patients with </t>
    </r>
    <r>
      <rPr>
        <b/>
        <i/>
        <sz val="14"/>
        <color theme="1"/>
        <rFont val="Calibri"/>
        <family val="2"/>
        <scheme val="minor"/>
      </rPr>
      <t>Medicaid</t>
    </r>
  </si>
  <si>
    <r>
      <t xml:space="preserve">Definition of Target Group - </t>
    </r>
    <r>
      <rPr>
        <b/>
        <i/>
        <sz val="11"/>
        <color theme="1"/>
        <rFont val="Calibri"/>
        <family val="2"/>
        <scheme val="minor"/>
      </rPr>
      <t xml:space="preserve">Patients with </t>
    </r>
    <r>
      <rPr>
        <b/>
        <i/>
        <sz val="14"/>
        <color theme="1"/>
        <rFont val="Calibri"/>
        <family val="2"/>
        <scheme val="minor"/>
      </rPr>
      <t>Commercial Insurance</t>
    </r>
  </si>
  <si>
    <t>Use this worksheet to estimate the potential benefits for your organization based on target patient population size (separate data inputs for each major payer), current utilization of health care services, cost of those services, impacts of the intervention on reductions in emergency care and possible increased utilization of outpatient and preventative services</t>
  </si>
  <si>
    <t>Intervention: Upstream Initiative X; Stakeholder: Hospital Systems</t>
  </si>
  <si>
    <t>Potential Value Attributable to Library System Savings</t>
  </si>
  <si>
    <t>Potential Value Attributable to Mental Health Services Savings</t>
  </si>
  <si>
    <t>Potential Value Attributable to Family Services Savings</t>
  </si>
  <si>
    <t>Potential Value Attributable to K-12 Education Savings</t>
  </si>
  <si>
    <t>Potential Value Attributable to Criminal Justice Savings</t>
  </si>
  <si>
    <t>Expected Community Expenditure SAVINGS for the Target Population</t>
  </si>
  <si>
    <t>Expected Library System Savings</t>
  </si>
  <si>
    <t>Expected Public Mental Health Services Savings</t>
  </si>
  <si>
    <t>Expected Family Services Savings</t>
  </si>
  <si>
    <t>Expected K-12 Education Savings</t>
  </si>
  <si>
    <t>Expected Criminal Justice Savings</t>
  </si>
  <si>
    <t>Expected Percentage Reduction in Library System Resource Costs</t>
  </si>
  <si>
    <t>Library System</t>
  </si>
  <si>
    <t>Expected Percentage Reduction in Public Mental Health Resource Costs</t>
  </si>
  <si>
    <t>Public Mental Health Services</t>
  </si>
  <si>
    <t>Expected Percentage Reduction in Family Services Resource Costs</t>
  </si>
  <si>
    <t>Family Services</t>
  </si>
  <si>
    <t>Expected Percentage Reduction in Transportation Education Costs</t>
  </si>
  <si>
    <t>Expected Percentage Reduction in Counseling/Other Education Costs</t>
  </si>
  <si>
    <t>Expected Percentage Reduction in Instructional Education Costs</t>
  </si>
  <si>
    <t>K-12 Education</t>
  </si>
  <si>
    <t>Expected Percentage Reduction in Court Appearances</t>
  </si>
  <si>
    <t>Expected Percentage Reduction in Arrests/Jail Events</t>
  </si>
  <si>
    <t>Expected Percentage Reduction in Police/Emergency Calls</t>
  </si>
  <si>
    <t>Criminal Justice</t>
  </si>
  <si>
    <t>Total Baseline Local Government Resource Costs of Target Population</t>
  </si>
  <si>
    <t>Average Public Library System Resource Cost per Target Individual</t>
  </si>
  <si>
    <t>Average Public Mental Health Resource Cost per Target Individual</t>
  </si>
  <si>
    <t>Average Family Services Resource Cost per Target Individual</t>
  </si>
  <si>
    <t>Average Transportation Education Cost per Target Individual</t>
  </si>
  <si>
    <t>Average Counseling/Other Education Cost per Target Individual</t>
  </si>
  <si>
    <t>Average Instructional Education Cost per Target Individual</t>
  </si>
  <si>
    <t>kids</t>
  </si>
  <si>
    <t>Number of Kids in the Public K-12 Schools from the Target Population</t>
  </si>
  <si>
    <t>per appearance</t>
  </si>
  <si>
    <t>Average City Resource Cost per Court Appearance</t>
  </si>
  <si>
    <t>Average Number of Court Appearances per Target Individual</t>
  </si>
  <si>
    <t>Average City Resource Cost per Jail Night</t>
  </si>
  <si>
    <t>nights per arrest</t>
  </si>
  <si>
    <t>Average Night Length of Stay per Jail Event</t>
  </si>
  <si>
    <t>Average Number of Arrests &amp; Jails per Target Individual</t>
  </si>
  <si>
    <t>Average City Resource Cost per Call</t>
  </si>
  <si>
    <t>Average Number of Police/Emergency Calls per Target Individual</t>
  </si>
  <si>
    <t>Baseline Local Government Expenditures</t>
  </si>
  <si>
    <t>Total Population Eligible for the Intervention enrolled in your city(s)</t>
  </si>
  <si>
    <t>Use this worksheet to estimate the potential benefits for your organization based on target patient population size and the expected benefit of improved local city resource utilization outcomes resulting from collaborative upstream investments</t>
  </si>
  <si>
    <t>Intervention: Upstream Initiative X; Stakeholder: Local Government</t>
  </si>
  <si>
    <t>Potential Value Attributable to Employee Lost Work Day Savings</t>
  </si>
  <si>
    <t>Potential Value Attributable to Employee Health Care Cost Savings</t>
  </si>
  <si>
    <t>Expected Total Business Cost SAVINGS for the Target Population</t>
  </si>
  <si>
    <t>Expected Employee Lost Work Day Savings</t>
  </si>
  <si>
    <t>Expected Employee Health Cost Savings</t>
  </si>
  <si>
    <t>Expected Percentage Reduction in Lost Work Days</t>
  </si>
  <si>
    <t>Employee Lost Work Days</t>
  </si>
  <si>
    <t>Employee Health Care Costs (only used if self-insured)</t>
  </si>
  <si>
    <t>Total Baseline Business Costs of Target Population</t>
  </si>
  <si>
    <t>per day</t>
  </si>
  <si>
    <t>Average Cost per Employee Lost Work Day</t>
  </si>
  <si>
    <t>Average Number of Lost Work Days for Target Individual</t>
  </si>
  <si>
    <t>Baseline Business Expenditures/Employee Costs</t>
  </si>
  <si>
    <t>Employee Health Care Costs (only complete if self-insured, otherwise $0)</t>
  </si>
  <si>
    <t>Total Population Eligble for the Intervention employed at your Business</t>
  </si>
  <si>
    <t>Use this worksheet to estimate the potential benefits for your organization based on target patient population size, current utilization of health care services, cost of those services, and reduced lost work days resulting from collaborative upstream investments</t>
  </si>
  <si>
    <t>Intervention: Upstream Initiative X; Stakeholder: Local employer</t>
  </si>
  <si>
    <t>Willingness to Contribute for the Target Population</t>
  </si>
  <si>
    <t>per increase</t>
  </si>
  <si>
    <t>Willingness to Contribute per Unit of Well-Being Metric "C"</t>
  </si>
  <si>
    <t>Increase in Generic Community Well-Being Metric "C"</t>
  </si>
  <si>
    <t>Willingness to Contribute per Unit of Well-Being Metric "B"</t>
  </si>
  <si>
    <t>Increase in Generic Community Well-Being Metric "B"</t>
  </si>
  <si>
    <t>Willingness to Contribute per Unit of Well-Being Metric "A"</t>
  </si>
  <si>
    <t>Increase in Generic Community Well-Being Metric "A"</t>
  </si>
  <si>
    <t>Willingness to Contribute for Intervention's Existence</t>
  </si>
  <si>
    <t>Total Population Eligible for the Intervention</t>
  </si>
  <si>
    <t>Use this worksheet to estimate the potential benefits for your organization based on a willingness to contribute to qualitative (non-monetary) improvements in community well-being metrics</t>
  </si>
  <si>
    <t>Intervention: Upstream Initiative X; Stakeholder: Local Philanthropy</t>
  </si>
  <si>
    <r>
      <rPr>
        <b/>
        <i/>
        <sz val="11"/>
        <color theme="1"/>
        <rFont val="Calibri"/>
        <family val="2"/>
        <scheme val="minor"/>
      </rPr>
      <t>Churn among patients with</t>
    </r>
    <r>
      <rPr>
        <i/>
        <sz val="11"/>
        <color theme="1"/>
        <rFont val="Calibri"/>
        <family val="2"/>
        <scheme val="minor"/>
      </rPr>
      <t xml:space="preserve"> </t>
    </r>
    <r>
      <rPr>
        <b/>
        <i/>
        <sz val="14"/>
        <color theme="1"/>
        <rFont val="Calibri"/>
        <family val="2"/>
        <scheme val="minor"/>
      </rPr>
      <t>Commercial Insurance</t>
    </r>
  </si>
  <si>
    <r>
      <t xml:space="preserve">Estimated Savings </t>
    </r>
    <r>
      <rPr>
        <i/>
        <sz val="11"/>
        <color theme="1"/>
        <rFont val="Calibri"/>
        <family val="2"/>
        <scheme val="minor"/>
      </rPr>
      <t>(or Lost Revenues)</t>
    </r>
    <r>
      <rPr>
        <sz val="11"/>
        <color theme="1"/>
        <rFont val="Calibri"/>
        <family val="2"/>
        <scheme val="minor"/>
      </rPr>
      <t xml:space="preserve"> per target person</t>
    </r>
  </si>
  <si>
    <r>
      <rPr>
        <b/>
        <i/>
        <sz val="11"/>
        <color theme="1"/>
        <rFont val="Calibri"/>
        <family val="2"/>
        <scheme val="minor"/>
      </rPr>
      <t>Churn among patients with</t>
    </r>
    <r>
      <rPr>
        <i/>
        <sz val="11"/>
        <color theme="1"/>
        <rFont val="Calibri"/>
        <family val="2"/>
        <scheme val="minor"/>
      </rPr>
      <t xml:space="preserve"> </t>
    </r>
    <r>
      <rPr>
        <b/>
        <i/>
        <sz val="14"/>
        <color theme="1"/>
        <rFont val="Calibri"/>
        <family val="2"/>
        <scheme val="minor"/>
      </rPr>
      <t>Medicaid</t>
    </r>
  </si>
  <si>
    <t>Expected total value earned without churn</t>
  </si>
  <si>
    <r>
      <rPr>
        <b/>
        <i/>
        <sz val="11"/>
        <color theme="1"/>
        <rFont val="Calibri"/>
        <family val="2"/>
        <scheme val="minor"/>
      </rPr>
      <t>Churn among patients with</t>
    </r>
    <r>
      <rPr>
        <i/>
        <sz val="11"/>
        <color theme="1"/>
        <rFont val="Calibri"/>
        <family val="2"/>
        <scheme val="minor"/>
      </rPr>
      <t xml:space="preserve"> </t>
    </r>
    <r>
      <rPr>
        <b/>
        <i/>
        <sz val="14"/>
        <color theme="1"/>
        <rFont val="Calibri"/>
        <family val="2"/>
        <scheme val="minor"/>
      </rPr>
      <t>Medicare</t>
    </r>
  </si>
  <si>
    <r>
      <rPr>
        <b/>
        <i/>
        <sz val="11"/>
        <color theme="1"/>
        <rFont val="Calibri"/>
        <family val="2"/>
        <scheme val="minor"/>
      </rPr>
      <t>Churn among patients with</t>
    </r>
    <r>
      <rPr>
        <i/>
        <sz val="11"/>
        <color theme="1"/>
        <rFont val="Calibri"/>
        <family val="2"/>
        <scheme val="minor"/>
      </rPr>
      <t xml:space="preserve"> </t>
    </r>
    <r>
      <rPr>
        <b/>
        <i/>
        <sz val="14"/>
        <color theme="1"/>
        <rFont val="Calibri"/>
        <family val="2"/>
        <scheme val="minor"/>
      </rPr>
      <t>Uninsured/Self-Pay Patients</t>
    </r>
  </si>
  <si>
    <r>
      <t xml:space="preserve">Definition of Target Group - </t>
    </r>
    <r>
      <rPr>
        <b/>
        <i/>
        <sz val="12"/>
        <color theme="1"/>
        <rFont val="Calibri"/>
        <family val="2"/>
        <scheme val="minor"/>
      </rPr>
      <t>Patients Covered by your Organization (Capitated, ACO, etc.)</t>
    </r>
  </si>
  <si>
    <r>
      <rPr>
        <b/>
        <i/>
        <sz val="11"/>
        <color theme="1"/>
        <rFont val="Calibri"/>
        <family val="2"/>
        <scheme val="minor"/>
      </rPr>
      <t>Churn among patients with</t>
    </r>
    <r>
      <rPr>
        <i/>
        <sz val="12"/>
        <color theme="1"/>
        <rFont val="Calibri"/>
        <family val="2"/>
        <scheme val="minor"/>
      </rPr>
      <t xml:space="preserve"> </t>
    </r>
    <r>
      <rPr>
        <b/>
        <i/>
        <sz val="12"/>
        <color theme="1"/>
        <rFont val="Calibri"/>
        <family val="2"/>
        <scheme val="minor"/>
      </rPr>
      <t>Patients Covered by your Organization (Capitated, ACO, etc.)</t>
    </r>
  </si>
  <si>
    <t>Aggregate System Net Margin Impacts</t>
  </si>
  <si>
    <t>Net Expected Value Earned with enrollment loss plus gain for target population</t>
  </si>
  <si>
    <t>Furthermore, by making "C27" = 0, you can see that 10% enrollment loss and no gain does not wipe our expected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</si>
</sst>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sz val="11"/>
      <color rgb="FFFF0000"/>
      <name val="Calibri"/>
      <family val="2"/>
      <scheme val="minor"/>
    </font>
    <font>
      <b/>
      <i/>
      <sz val="11"/>
      <color rgb="FFFF0000"/>
      <name val="Calibri"/>
      <family val="2"/>
      <scheme val="minor"/>
    </font>
    <font>
      <b/>
      <i/>
      <sz val="11"/>
      <name val="Calibri"/>
      <family val="2"/>
      <scheme val="minor"/>
    </font>
    <font>
      <b/>
      <i/>
      <sz val="11"/>
      <color theme="4"/>
      <name val="Calibri"/>
      <family val="2"/>
      <scheme val="minor"/>
    </font>
    <font>
      <b/>
      <sz val="12"/>
      <color theme="1"/>
      <name val="Calibri"/>
      <family val="2"/>
      <scheme val="minor"/>
    </font>
    <font>
      <sz val="12"/>
      <color theme="1"/>
      <name val="Calibri"/>
      <family val="2"/>
      <scheme val="minor"/>
    </font>
    <font>
      <b/>
      <i/>
      <sz val="12"/>
      <name val="Calibri"/>
      <family val="2"/>
      <scheme val="minor"/>
    </font>
    <font>
      <b/>
      <sz val="14"/>
      <color theme="1"/>
      <name val="Calibri"/>
      <family val="2"/>
      <scheme val="minor"/>
    </font>
    <font>
      <sz val="11"/>
      <color theme="0"/>
      <name val="Calibri"/>
      <family val="2"/>
      <scheme val="minor"/>
    </font>
    <font>
      <i/>
      <sz val="11"/>
      <color theme="0"/>
      <name val="Calibri"/>
      <family val="2"/>
      <scheme val="minor"/>
    </font>
    <font>
      <b/>
      <i/>
      <sz val="12"/>
      <color rgb="FFFF0000"/>
      <name val="Calibri"/>
      <family val="2"/>
      <scheme val="minor"/>
    </font>
    <font>
      <b/>
      <i/>
      <sz val="14"/>
      <color rgb="FFFF0000"/>
      <name val="Calibri"/>
      <family val="2"/>
      <scheme val="minor"/>
    </font>
    <font>
      <i/>
      <sz val="14"/>
      <color rgb="FFFF0000"/>
      <name val="Calibri"/>
      <family val="2"/>
      <scheme val="minor"/>
    </font>
    <font>
      <b/>
      <i/>
      <sz val="11"/>
      <color theme="1" tint="0.249977111117893"/>
      <name val="Calibri"/>
      <family val="2"/>
      <scheme val="minor"/>
    </font>
    <font>
      <b/>
      <i/>
      <sz val="11"/>
      <color theme="9" tint="-0.499984740745262"/>
      <name val="Calibri"/>
      <family val="2"/>
      <scheme val="minor"/>
    </font>
    <font>
      <b/>
      <i/>
      <sz val="11"/>
      <color theme="2" tint="-0.749992370372631"/>
      <name val="Calibri"/>
      <family val="2"/>
      <scheme val="minor"/>
    </font>
    <font>
      <b/>
      <i/>
      <sz val="12"/>
      <color theme="2" tint="-0.749992370372631"/>
      <name val="Calibri"/>
      <family val="2"/>
      <scheme val="minor"/>
    </font>
    <font>
      <b/>
      <sz val="11"/>
      <color rgb="FF002060"/>
      <name val="Calibri"/>
      <family val="2"/>
      <scheme val="minor"/>
    </font>
    <font>
      <b/>
      <i/>
      <sz val="11"/>
      <color theme="1"/>
      <name val="Calibri"/>
      <family val="2"/>
      <scheme val="minor"/>
    </font>
    <font>
      <b/>
      <i/>
      <sz val="12"/>
      <color theme="1"/>
      <name val="Calibri"/>
      <family val="2"/>
      <scheme val="minor"/>
    </font>
    <font>
      <b/>
      <i/>
      <sz val="14"/>
      <color theme="1"/>
      <name val="Calibri"/>
      <family val="2"/>
      <scheme val="minor"/>
    </font>
    <font>
      <sz val="11"/>
      <color theme="2" tint="-0.749992370372631"/>
      <name val="Calibri"/>
      <family val="2"/>
      <scheme val="minor"/>
    </font>
    <font>
      <b/>
      <sz val="11"/>
      <color theme="4" tint="-0.499984740745262"/>
      <name val="Calibri"/>
      <family val="2"/>
      <scheme val="minor"/>
    </font>
    <font>
      <i/>
      <sz val="12"/>
      <color theme="1"/>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CBBE1"/>
        <bgColor indexed="64"/>
      </patternFill>
    </fill>
    <fill>
      <patternFill patternType="solid">
        <fgColor theme="7"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0" fillId="2" borderId="0" xfId="0" applyFill="1"/>
    <xf numFmtId="0" fontId="4" fillId="2" borderId="0" xfId="0" applyFont="1" applyFill="1"/>
    <xf numFmtId="0" fontId="0" fillId="3" borderId="0" xfId="0" applyFill="1"/>
    <xf numFmtId="0" fontId="2" fillId="4" borderId="0" xfId="0" applyFont="1" applyFill="1"/>
    <xf numFmtId="0" fontId="4" fillId="4" borderId="0" xfId="0" applyFont="1" applyFill="1"/>
    <xf numFmtId="0" fontId="0" fillId="4" borderId="0" xfId="0" applyFill="1"/>
    <xf numFmtId="0" fontId="5" fillId="3" borderId="0" xfId="0" applyFont="1" applyFill="1"/>
    <xf numFmtId="0" fontId="5" fillId="3" borderId="0" xfId="0" applyFont="1" applyFill="1" applyAlignment="1">
      <alignment horizontal="center" wrapText="1"/>
    </xf>
    <xf numFmtId="0" fontId="3" fillId="3" borderId="0" xfId="0" applyFont="1" applyFill="1"/>
    <xf numFmtId="9" fontId="0" fillId="3" borderId="1" xfId="0" applyNumberFormat="1" applyFill="1" applyBorder="1"/>
    <xf numFmtId="0" fontId="5" fillId="8" borderId="0" xfId="0" applyFont="1" applyFill="1"/>
    <xf numFmtId="0" fontId="0" fillId="8" borderId="0" xfId="0" applyFill="1"/>
    <xf numFmtId="165" fontId="0" fillId="3" borderId="1" xfId="1" applyNumberFormat="1" applyFont="1" applyFill="1" applyBorder="1"/>
    <xf numFmtId="0" fontId="6" fillId="0" borderId="0" xfId="0" applyFont="1" applyAlignment="1">
      <alignment horizontal="center"/>
    </xf>
    <xf numFmtId="0" fontId="7" fillId="0" borderId="0" xfId="0" applyFont="1" applyAlignment="1">
      <alignment horizontal="center"/>
    </xf>
    <xf numFmtId="0" fontId="0" fillId="0" borderId="0" xfId="0" applyAlignment="1">
      <alignment vertical="center"/>
    </xf>
    <xf numFmtId="0" fontId="0" fillId="0" borderId="0" xfId="0" applyFill="1" applyAlignment="1">
      <alignment vertical="center" textRotation="90"/>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wrapText="1"/>
    </xf>
    <xf numFmtId="0" fontId="0" fillId="9" borderId="0" xfId="0" applyFill="1"/>
    <xf numFmtId="164" fontId="3" fillId="7" borderId="1" xfId="1" applyNumberFormat="1" applyFont="1" applyFill="1" applyBorder="1"/>
    <xf numFmtId="164" fontId="3" fillId="6" borderId="1" xfId="1" applyNumberFormat="1" applyFont="1" applyFill="1" applyBorder="1"/>
    <xf numFmtId="0" fontId="0" fillId="10" borderId="0" xfId="0" applyFill="1"/>
    <xf numFmtId="164" fontId="3" fillId="11" borderId="1" xfId="1" applyNumberFormat="1" applyFont="1" applyFill="1" applyBorder="1"/>
    <xf numFmtId="0" fontId="10" fillId="8" borderId="0" xfId="0" applyFont="1" applyFill="1"/>
    <xf numFmtId="0" fontId="11" fillId="8" borderId="0" xfId="0" applyFont="1" applyFill="1"/>
    <xf numFmtId="164" fontId="10" fillId="6" borderId="1" xfId="0" applyNumberFormat="1" applyFont="1" applyFill="1" applyBorder="1"/>
    <xf numFmtId="0" fontId="11" fillId="0" borderId="0" xfId="0" applyFont="1"/>
    <xf numFmtId="0" fontId="12" fillId="0" borderId="0" xfId="0" applyFont="1" applyAlignment="1">
      <alignment horizontal="center" wrapText="1"/>
    </xf>
    <xf numFmtId="44" fontId="5" fillId="8" borderId="1" xfId="0" applyNumberFormat="1" applyFont="1" applyFill="1" applyBorder="1"/>
    <xf numFmtId="0" fontId="0" fillId="0" borderId="0" xfId="0" applyAlignment="1">
      <alignment horizontal="center" wrapText="1"/>
    </xf>
    <xf numFmtId="0" fontId="13" fillId="12" borderId="0" xfId="0" applyFont="1" applyFill="1"/>
    <xf numFmtId="164" fontId="13" fillId="12" borderId="0" xfId="0" applyNumberFormat="1" applyFont="1" applyFill="1"/>
    <xf numFmtId="0" fontId="4" fillId="0" borderId="0" xfId="0" applyFont="1" applyFill="1"/>
    <xf numFmtId="0" fontId="0" fillId="0" borderId="0" xfId="0" applyFill="1"/>
    <xf numFmtId="0" fontId="0" fillId="13" borderId="0" xfId="0" applyFill="1"/>
    <xf numFmtId="0" fontId="0" fillId="13" borderId="0" xfId="0" applyFill="1" applyAlignment="1">
      <alignment horizontal="center" wrapText="1"/>
    </xf>
    <xf numFmtId="0" fontId="0" fillId="0" borderId="0" xfId="0" applyFill="1" applyAlignment="1">
      <alignment horizontal="center" wrapText="1"/>
    </xf>
    <xf numFmtId="0" fontId="9" fillId="0" borderId="0" xfId="0" applyFont="1" applyAlignment="1">
      <alignment horizontal="center" wrapText="1"/>
    </xf>
    <xf numFmtId="164" fontId="0" fillId="0" borderId="0" xfId="0" applyNumberFormat="1"/>
    <xf numFmtId="0" fontId="0" fillId="3" borderId="1" xfId="0" applyFill="1" applyBorder="1" applyAlignment="1">
      <alignment horizontal="center"/>
    </xf>
    <xf numFmtId="44" fontId="0" fillId="3" borderId="1" xfId="1" applyFont="1" applyFill="1" applyBorder="1" applyAlignment="1">
      <alignment horizontal="center"/>
    </xf>
    <xf numFmtId="164" fontId="0" fillId="3" borderId="1" xfId="1" applyNumberFormat="1" applyFont="1" applyFill="1" applyBorder="1" applyAlignment="1">
      <alignment horizontal="center"/>
    </xf>
    <xf numFmtId="0" fontId="0" fillId="5" borderId="0" xfId="0" applyFill="1"/>
    <xf numFmtId="0" fontId="0" fillId="5" borderId="0" xfId="0" applyFill="1" applyAlignment="1">
      <alignment horizontal="center" wrapText="1"/>
    </xf>
    <xf numFmtId="0" fontId="4" fillId="14" borderId="0" xfId="0" applyFont="1" applyFill="1"/>
    <xf numFmtId="0" fontId="0" fillId="14" borderId="0" xfId="0" applyFill="1"/>
    <xf numFmtId="0" fontId="16" fillId="8" borderId="0" xfId="0" applyFont="1" applyFill="1"/>
    <xf numFmtId="0" fontId="18" fillId="12" borderId="0" xfId="0" applyFont="1" applyFill="1"/>
    <xf numFmtId="166" fontId="16" fillId="6" borderId="0" xfId="2" applyNumberFormat="1" applyFont="1" applyFill="1" applyBorder="1"/>
    <xf numFmtId="166" fontId="17" fillId="12" borderId="0" xfId="2" applyNumberFormat="1" applyFont="1" applyFill="1"/>
    <xf numFmtId="0" fontId="5" fillId="0" borderId="0" xfId="0" applyFont="1" applyFill="1" applyAlignment="1">
      <alignment horizontal="center" wrapText="1"/>
    </xf>
    <xf numFmtId="0" fontId="0" fillId="10" borderId="1" xfId="0" applyFill="1" applyBorder="1"/>
    <xf numFmtId="165" fontId="0" fillId="10" borderId="1" xfId="1" applyNumberFormat="1" applyFont="1" applyFill="1" applyBorder="1"/>
    <xf numFmtId="0" fontId="19" fillId="0" borderId="0" xfId="0" applyFont="1" applyAlignment="1">
      <alignment horizontal="center"/>
    </xf>
    <xf numFmtId="0" fontId="19" fillId="0" borderId="0" xfId="0" applyFont="1" applyAlignment="1">
      <alignment horizontal="center" wrapText="1"/>
    </xf>
    <xf numFmtId="9" fontId="0" fillId="10" borderId="1" xfId="0" applyNumberFormat="1" applyFill="1" applyBorder="1"/>
    <xf numFmtId="0" fontId="20" fillId="0" borderId="0" xfId="0" applyFont="1" applyAlignment="1">
      <alignment horizontal="center" wrapText="1"/>
    </xf>
    <xf numFmtId="0" fontId="21" fillId="0" borderId="0" xfId="0" applyFont="1" applyAlignment="1">
      <alignment horizontal="center" vertical="center"/>
    </xf>
    <xf numFmtId="0" fontId="22" fillId="0" borderId="0" xfId="0" applyFont="1" applyAlignment="1">
      <alignment horizontal="center" wrapText="1"/>
    </xf>
    <xf numFmtId="0" fontId="5" fillId="0" borderId="0" xfId="0" applyFont="1" applyFill="1"/>
    <xf numFmtId="44" fontId="5" fillId="0" borderId="0" xfId="0" applyNumberFormat="1" applyFont="1" applyFill="1" applyBorder="1"/>
    <xf numFmtId="9" fontId="0" fillId="3" borderId="1" xfId="0" applyNumberFormat="1" applyFill="1" applyBorder="1" applyAlignment="1">
      <alignment horizontal="center"/>
    </xf>
    <xf numFmtId="166" fontId="0" fillId="10" borderId="1" xfId="2" applyNumberFormat="1" applyFont="1" applyFill="1" applyBorder="1" applyAlignment="1">
      <alignment horizontal="center"/>
    </xf>
    <xf numFmtId="0" fontId="8" fillId="0" borderId="0" xfId="0" applyFont="1" applyAlignment="1">
      <alignment horizontal="center"/>
    </xf>
    <xf numFmtId="0" fontId="0" fillId="5" borderId="0" xfId="0" applyFill="1" applyAlignment="1">
      <alignment horizontal="center" vertical="center" textRotation="90"/>
    </xf>
    <xf numFmtId="0" fontId="5" fillId="3" borderId="0" xfId="0" applyFont="1" applyFill="1" applyAlignment="1">
      <alignment horizontal="center" wrapText="1"/>
    </xf>
    <xf numFmtId="0" fontId="0" fillId="0" borderId="0" xfId="0" applyAlignment="1">
      <alignment vertical="center" textRotation="90"/>
    </xf>
    <xf numFmtId="44" fontId="5" fillId="0" borderId="0" xfId="0" applyNumberFormat="1" applyFont="1"/>
    <xf numFmtId="0" fontId="5" fillId="0" borderId="0" xfId="0" applyFont="1"/>
    <xf numFmtId="0" fontId="0" fillId="0" borderId="0" xfId="0" applyAlignment="1">
      <alignment horizontal="center" vertical="center"/>
    </xf>
    <xf numFmtId="0" fontId="8" fillId="16" borderId="5" xfId="0" applyFont="1" applyFill="1" applyBorder="1" applyAlignment="1">
      <alignment horizontal="center" wrapText="1"/>
    </xf>
    <xf numFmtId="0" fontId="0" fillId="16" borderId="5" xfId="0" applyFill="1" applyBorder="1"/>
    <xf numFmtId="44" fontId="5" fillId="16" borderId="5" xfId="0" applyNumberFormat="1" applyFont="1" applyFill="1" applyBorder="1"/>
    <xf numFmtId="0" fontId="5" fillId="16" borderId="5" xfId="0" applyFont="1" applyFill="1" applyBorder="1"/>
    <xf numFmtId="0" fontId="21" fillId="0" borderId="0" xfId="0" applyFont="1" applyAlignment="1">
      <alignment horizontal="center" wrapText="1"/>
    </xf>
    <xf numFmtId="0" fontId="21" fillId="0" borderId="0" xfId="0" applyFont="1" applyAlignment="1">
      <alignment horizontal="center"/>
    </xf>
    <xf numFmtId="0" fontId="5" fillId="3" borderId="0" xfId="0" applyFont="1" applyFill="1" applyAlignment="1">
      <alignment horizontal="center" vertical="center" wrapText="1"/>
    </xf>
    <xf numFmtId="0" fontId="6" fillId="3" borderId="0" xfId="0" applyFont="1" applyFill="1" applyAlignment="1">
      <alignment horizontal="center"/>
    </xf>
    <xf numFmtId="0" fontId="6" fillId="2" borderId="0" xfId="0" applyFont="1" applyFill="1" applyAlignment="1">
      <alignment horizontal="center"/>
    </xf>
    <xf numFmtId="164" fontId="5" fillId="8" borderId="6" xfId="0" applyNumberFormat="1" applyFont="1" applyFill="1" applyBorder="1"/>
    <xf numFmtId="0" fontId="3" fillId="17" borderId="0" xfId="0" applyFont="1" applyFill="1"/>
    <xf numFmtId="0" fontId="24" fillId="17" borderId="0" xfId="0" applyFont="1" applyFill="1"/>
    <xf numFmtId="0" fontId="3" fillId="18" borderId="0" xfId="0" applyFont="1" applyFill="1"/>
    <xf numFmtId="0" fontId="24" fillId="18" borderId="0" xfId="0" applyFont="1" applyFill="1"/>
    <xf numFmtId="0" fontId="8" fillId="0" borderId="0" xfId="0" applyFont="1" applyAlignment="1">
      <alignment horizontal="center" vertical="center"/>
    </xf>
    <xf numFmtId="164" fontId="3" fillId="6" borderId="6" xfId="1" applyNumberFormat="1" applyFont="1" applyFill="1" applyBorder="1"/>
    <xf numFmtId="0" fontId="0" fillId="17" borderId="0" xfId="0" applyFill="1"/>
    <xf numFmtId="0" fontId="0" fillId="18" borderId="0" xfId="0" applyFill="1"/>
    <xf numFmtId="164" fontId="3" fillId="6" borderId="7" xfId="1" applyNumberFormat="1" applyFont="1" applyFill="1" applyBorder="1"/>
    <xf numFmtId="0" fontId="27" fillId="0" borderId="0" xfId="0" applyFont="1" applyAlignment="1">
      <alignment horizontal="center"/>
    </xf>
    <xf numFmtId="0" fontId="3" fillId="0" borderId="0" xfId="0" applyFont="1"/>
    <xf numFmtId="0" fontId="0" fillId="10" borderId="1" xfId="0" applyFill="1" applyBorder="1" applyAlignment="1">
      <alignment horizontal="center"/>
    </xf>
    <xf numFmtId="0" fontId="0" fillId="3" borderId="0" xfId="0" applyFill="1" applyAlignment="1">
      <alignment vertical="center"/>
    </xf>
    <xf numFmtId="0" fontId="0" fillId="0" borderId="0" xfId="0" applyAlignment="1">
      <alignment horizontal="center"/>
    </xf>
    <xf numFmtId="0" fontId="5" fillId="0" borderId="0" xfId="0" applyFont="1" applyAlignment="1">
      <alignment horizontal="center" wrapText="1"/>
    </xf>
    <xf numFmtId="164" fontId="0" fillId="10" borderId="1" xfId="1" applyNumberFormat="1" applyFont="1" applyFill="1" applyBorder="1"/>
    <xf numFmtId="1" fontId="0" fillId="10" borderId="1" xfId="1" applyNumberFormat="1" applyFont="1" applyFill="1" applyBorder="1"/>
    <xf numFmtId="165" fontId="0" fillId="18" borderId="0" xfId="1" applyNumberFormat="1" applyFont="1" applyFill="1" applyBorder="1"/>
    <xf numFmtId="165" fontId="0" fillId="0" borderId="0" xfId="1" applyNumberFormat="1" applyFont="1" applyFill="1" applyBorder="1"/>
    <xf numFmtId="0" fontId="0" fillId="8" borderId="0" xfId="0" applyFill="1" applyAlignment="1">
      <alignment wrapText="1"/>
    </xf>
    <xf numFmtId="0" fontId="8" fillId="0" borderId="0" xfId="0" applyFont="1" applyAlignment="1">
      <alignment horizontal="center"/>
    </xf>
    <xf numFmtId="0" fontId="0" fillId="3" borderId="0" xfId="0" applyFill="1" applyAlignment="1">
      <alignment horizontal="left" wrapText="1"/>
    </xf>
    <xf numFmtId="0" fontId="0" fillId="3" borderId="4" xfId="0" applyFill="1" applyBorder="1" applyAlignment="1">
      <alignment horizontal="left" wrapText="1"/>
    </xf>
    <xf numFmtId="0" fontId="0" fillId="5" borderId="0" xfId="0" applyFill="1" applyAlignment="1">
      <alignment horizontal="center" vertical="center" textRotation="90"/>
    </xf>
    <xf numFmtId="0" fontId="5" fillId="3" borderId="0" xfId="0" applyFont="1" applyFill="1" applyAlignment="1">
      <alignment horizontal="center" wrapText="1"/>
    </xf>
    <xf numFmtId="0" fontId="0" fillId="10" borderId="2" xfId="0" applyFill="1" applyBorder="1" applyAlignment="1">
      <alignment horizontal="center"/>
    </xf>
    <xf numFmtId="0" fontId="0" fillId="10" borderId="3" xfId="0" applyFill="1" applyBorder="1" applyAlignment="1">
      <alignment horizontal="center"/>
    </xf>
    <xf numFmtId="0" fontId="23" fillId="3" borderId="0" xfId="0" applyFont="1" applyFill="1" applyAlignment="1">
      <alignment horizontal="center" vertical="center" wrapText="1"/>
    </xf>
    <xf numFmtId="0" fontId="0" fillId="3" borderId="0" xfId="0" applyFont="1" applyFill="1" applyAlignment="1">
      <alignment horizontal="center" vertical="center" wrapText="1"/>
    </xf>
    <xf numFmtId="0" fontId="4" fillId="14" borderId="0" xfId="0" applyFont="1" applyFill="1" applyAlignment="1">
      <alignment horizontal="center"/>
    </xf>
    <xf numFmtId="0" fontId="14" fillId="5" borderId="0" xfId="0" applyFont="1" applyFill="1" applyAlignment="1">
      <alignment horizontal="center" wrapText="1"/>
    </xf>
    <xf numFmtId="0" fontId="15" fillId="5" borderId="0" xfId="0" applyFont="1" applyFill="1" applyAlignment="1">
      <alignment horizontal="center" wrapText="1"/>
    </xf>
    <xf numFmtId="0" fontId="10" fillId="6" borderId="0" xfId="0" applyFont="1" applyFill="1" applyAlignment="1">
      <alignment horizontal="left" wrapText="1"/>
    </xf>
    <xf numFmtId="0" fontId="13" fillId="15" borderId="0" xfId="0" applyFont="1" applyFill="1" applyAlignment="1">
      <alignment horizontal="center" vertical="center"/>
    </xf>
    <xf numFmtId="0" fontId="22" fillId="0" borderId="0" xfId="0" applyFont="1" applyAlignment="1">
      <alignment horizontal="center" wrapText="1"/>
    </xf>
    <xf numFmtId="0" fontId="9" fillId="0" borderId="0" xfId="0" applyFont="1" applyAlignment="1">
      <alignment horizontal="center"/>
    </xf>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wrapText="1"/>
    </xf>
    <xf numFmtId="0" fontId="5" fillId="3" borderId="0" xfId="0" applyFont="1" applyFill="1" applyAlignment="1">
      <alignment horizontal="center" vertical="center" wrapText="1"/>
    </xf>
    <xf numFmtId="0" fontId="0" fillId="8" borderId="0" xfId="0" applyFill="1" applyAlignment="1">
      <alignment horizontal="left" wrapText="1"/>
    </xf>
    <xf numFmtId="0" fontId="0" fillId="8" borderId="4" xfId="0" applyFill="1" applyBorder="1" applyAlignment="1">
      <alignment horizontal="left" wrapText="1"/>
    </xf>
    <xf numFmtId="0" fontId="5"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13" fillId="8" borderId="0" xfId="0" applyFont="1" applyFill="1" applyAlignment="1">
      <alignment horizontal="left" wrapText="1"/>
    </xf>
    <xf numFmtId="164" fontId="13" fillId="6" borderId="2" xfId="1" applyNumberFormat="1" applyFont="1" applyFill="1" applyBorder="1" applyAlignment="1">
      <alignment horizontal="center"/>
    </xf>
    <xf numFmtId="164" fontId="13" fillId="6" borderId="3" xfId="1" applyNumberFormat="1" applyFont="1" applyFill="1" applyBorder="1" applyAlignment="1">
      <alignment horizontal="center"/>
    </xf>
    <xf numFmtId="0" fontId="28" fillId="3" borderId="0" xfId="0" applyFont="1" applyFill="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8BEEC"/>
      <color rgb="FFC59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K68"/>
  <sheetViews>
    <sheetView topLeftCell="A43" workbookViewId="0">
      <selection activeCell="H52" sqref="H52"/>
    </sheetView>
  </sheetViews>
  <sheetFormatPr defaultRowHeight="14.5" x14ac:dyDescent="0.35"/>
  <cols>
    <col min="1" max="1" width="5.453125" customWidth="1"/>
    <col min="2" max="7" width="10.6328125" customWidth="1"/>
    <col min="8" max="8" width="12.54296875" bestFit="1" customWidth="1"/>
    <col min="9" max="9" width="9.36328125" customWidth="1"/>
    <col min="10" max="10" width="2.6328125" customWidth="1"/>
    <col min="11" max="11" width="49.453125" style="14" customWidth="1"/>
  </cols>
  <sheetData>
    <row r="1" spans="1:11" ht="26" customHeight="1" x14ac:dyDescent="0.45">
      <c r="A1" s="2" t="s">
        <v>0</v>
      </c>
      <c r="B1" s="1"/>
      <c r="C1" s="2"/>
      <c r="D1" s="2"/>
      <c r="E1" s="2"/>
      <c r="F1" s="2"/>
      <c r="G1" s="2"/>
      <c r="H1" s="2"/>
      <c r="I1" s="1"/>
    </row>
    <row r="2" spans="1:11" ht="15.65" customHeight="1" x14ac:dyDescent="0.45">
      <c r="A2" s="4" t="s">
        <v>1</v>
      </c>
      <c r="B2" s="4"/>
      <c r="C2" s="5"/>
      <c r="D2" s="5"/>
      <c r="E2" s="5"/>
      <c r="F2" s="5"/>
      <c r="G2" s="5"/>
      <c r="H2" s="5"/>
      <c r="I2" s="6"/>
    </row>
    <row r="3" spans="1:11" ht="14" customHeight="1" x14ac:dyDescent="0.35">
      <c r="A3" s="9" t="s">
        <v>31</v>
      </c>
      <c r="B3" s="3"/>
      <c r="C3" s="3"/>
      <c r="D3" s="3"/>
      <c r="E3" s="3"/>
      <c r="F3" s="3"/>
      <c r="G3" s="3"/>
      <c r="H3" s="3"/>
      <c r="I3" s="3"/>
      <c r="K3" s="103" t="s">
        <v>27</v>
      </c>
    </row>
    <row r="4" spans="1:11" ht="5.4" customHeight="1" x14ac:dyDescent="0.35">
      <c r="A4" s="3"/>
      <c r="B4" s="3"/>
      <c r="C4" s="3"/>
      <c r="D4" s="3"/>
      <c r="E4" s="3"/>
      <c r="F4" s="3"/>
      <c r="G4" s="3"/>
      <c r="H4" s="3"/>
      <c r="I4" s="3"/>
      <c r="K4" s="103"/>
    </row>
    <row r="5" spans="1:11" ht="15" customHeight="1" x14ac:dyDescent="0.35">
      <c r="A5" s="107" t="s">
        <v>2</v>
      </c>
      <c r="B5" s="107"/>
      <c r="C5" s="107"/>
      <c r="D5" s="107"/>
      <c r="E5" s="107"/>
      <c r="F5" s="107"/>
      <c r="G5" s="107"/>
      <c r="H5" s="107"/>
      <c r="I5" s="107"/>
      <c r="K5" s="103"/>
    </row>
    <row r="6" spans="1:11" ht="15" customHeight="1" x14ac:dyDescent="0.35">
      <c r="A6" s="107"/>
      <c r="B6" s="107"/>
      <c r="C6" s="107"/>
      <c r="D6" s="107"/>
      <c r="E6" s="107"/>
      <c r="F6" s="107"/>
      <c r="G6" s="107"/>
      <c r="H6" s="107"/>
      <c r="I6" s="107"/>
      <c r="K6" s="103"/>
    </row>
    <row r="7" spans="1:11" ht="15" customHeight="1" x14ac:dyDescent="0.35">
      <c r="A7" s="107"/>
      <c r="B7" s="107"/>
      <c r="C7" s="107"/>
      <c r="D7" s="107"/>
      <c r="E7" s="107"/>
      <c r="F7" s="107"/>
      <c r="G7" s="107"/>
      <c r="H7" s="107"/>
      <c r="I7" s="107"/>
      <c r="K7" s="103"/>
    </row>
    <row r="8" spans="1:11" ht="14" customHeight="1" x14ac:dyDescent="0.35">
      <c r="A8" s="53"/>
      <c r="B8" s="53"/>
      <c r="C8" s="53"/>
      <c r="D8" s="53"/>
      <c r="E8" s="53"/>
      <c r="F8" s="53"/>
      <c r="G8" s="53"/>
      <c r="H8" s="53"/>
      <c r="I8" s="53"/>
    </row>
    <row r="9" spans="1:11" ht="30.75" customHeight="1" x14ac:dyDescent="0.35">
      <c r="A9" s="8"/>
      <c r="B9" s="110" t="s">
        <v>29</v>
      </c>
      <c r="C9" s="111"/>
      <c r="D9" s="111"/>
      <c r="E9" s="111"/>
      <c r="F9" s="111"/>
      <c r="G9" s="111"/>
      <c r="H9" s="111"/>
      <c r="I9" s="111"/>
      <c r="K9" s="56" t="s">
        <v>73</v>
      </c>
    </row>
    <row r="10" spans="1:11" ht="15" thickBot="1" x14ac:dyDescent="0.4">
      <c r="K10" s="15"/>
    </row>
    <row r="11" spans="1:11" x14ac:dyDescent="0.35">
      <c r="B11" s="3" t="s">
        <v>32</v>
      </c>
      <c r="C11" s="3"/>
      <c r="D11" s="3"/>
      <c r="E11" s="3"/>
      <c r="F11" s="3"/>
      <c r="G11" s="3"/>
      <c r="H11" s="108">
        <v>500</v>
      </c>
      <c r="K11" s="15"/>
    </row>
    <row r="12" spans="1:11" ht="15" thickBot="1" x14ac:dyDescent="0.4">
      <c r="B12" s="7" t="s">
        <v>40</v>
      </c>
      <c r="C12" s="3"/>
      <c r="D12" s="3"/>
      <c r="E12" s="3"/>
      <c r="F12" s="3"/>
      <c r="G12" s="3"/>
      <c r="H12" s="109"/>
      <c r="I12" t="s">
        <v>3</v>
      </c>
      <c r="K12" s="19" t="s">
        <v>28</v>
      </c>
    </row>
    <row r="13" spans="1:11" ht="15" thickBot="1" x14ac:dyDescent="0.4">
      <c r="K13" s="19"/>
    </row>
    <row r="14" spans="1:11" ht="23" customHeight="1" thickBot="1" x14ac:dyDescent="0.4">
      <c r="A14" s="106" t="s">
        <v>17</v>
      </c>
      <c r="B14" s="3" t="s">
        <v>7</v>
      </c>
      <c r="C14" s="3"/>
      <c r="D14" s="3"/>
      <c r="E14" s="3"/>
      <c r="F14" s="3"/>
      <c r="G14" s="3"/>
      <c r="H14" s="54">
        <v>0.75</v>
      </c>
      <c r="I14" t="s">
        <v>4</v>
      </c>
      <c r="K14" s="19" t="s">
        <v>28</v>
      </c>
    </row>
    <row r="15" spans="1:11" ht="9" customHeight="1" thickBot="1" x14ac:dyDescent="0.4">
      <c r="A15" s="106"/>
      <c r="K15" s="19"/>
    </row>
    <row r="16" spans="1:11" ht="23" customHeight="1" thickBot="1" x14ac:dyDescent="0.4">
      <c r="A16" s="106"/>
      <c r="B16" s="3" t="s">
        <v>8</v>
      </c>
      <c r="C16" s="3"/>
      <c r="D16" s="3"/>
      <c r="E16" s="3"/>
      <c r="F16" s="3"/>
      <c r="G16" s="3"/>
      <c r="H16" s="55">
        <v>300</v>
      </c>
      <c r="I16" t="s">
        <v>6</v>
      </c>
      <c r="K16" s="19" t="s">
        <v>30</v>
      </c>
    </row>
    <row r="17" spans="1:11" ht="9" customHeight="1" thickBot="1" x14ac:dyDescent="0.4">
      <c r="A17" s="106"/>
      <c r="K17" s="19"/>
    </row>
    <row r="18" spans="1:11" ht="23" customHeight="1" thickBot="1" x14ac:dyDescent="0.4">
      <c r="A18" s="106"/>
      <c r="B18" s="3" t="s">
        <v>9</v>
      </c>
      <c r="C18" s="3"/>
      <c r="D18" s="3"/>
      <c r="E18" s="3"/>
      <c r="F18" s="3"/>
      <c r="G18" s="3"/>
      <c r="H18" s="54">
        <v>0.5</v>
      </c>
      <c r="I18" t="s">
        <v>4</v>
      </c>
      <c r="K18" s="19" t="s">
        <v>28</v>
      </c>
    </row>
    <row r="19" spans="1:11" ht="9" customHeight="1" thickBot="1" x14ac:dyDescent="0.4">
      <c r="A19" s="106"/>
      <c r="K19" s="19"/>
    </row>
    <row r="20" spans="1:11" ht="23" customHeight="1" thickBot="1" x14ac:dyDescent="0.4">
      <c r="A20" s="106"/>
      <c r="B20" s="3" t="s">
        <v>10</v>
      </c>
      <c r="C20" s="3"/>
      <c r="D20" s="3"/>
      <c r="E20" s="3"/>
      <c r="F20" s="3"/>
      <c r="G20" s="3"/>
      <c r="H20" s="54">
        <v>2</v>
      </c>
      <c r="I20" t="s">
        <v>6</v>
      </c>
      <c r="K20" s="19" t="s">
        <v>28</v>
      </c>
    </row>
    <row r="21" spans="1:11" ht="9" customHeight="1" thickBot="1" x14ac:dyDescent="0.4">
      <c r="A21" s="106"/>
      <c r="K21" s="19"/>
    </row>
    <row r="22" spans="1:11" ht="23" customHeight="1" thickBot="1" x14ac:dyDescent="0.4">
      <c r="A22" s="106"/>
      <c r="B22" s="3" t="s">
        <v>11</v>
      </c>
      <c r="C22" s="3"/>
      <c r="D22" s="3"/>
      <c r="E22" s="3"/>
      <c r="F22" s="3"/>
      <c r="G22" s="3"/>
      <c r="H22" s="55">
        <v>4000</v>
      </c>
      <c r="I22" t="s">
        <v>5</v>
      </c>
      <c r="K22" s="19" t="s">
        <v>28</v>
      </c>
    </row>
    <row r="23" spans="1:11" ht="9" customHeight="1" thickBot="1" x14ac:dyDescent="0.4">
      <c r="A23" s="106"/>
      <c r="K23" s="19"/>
    </row>
    <row r="24" spans="1:11" ht="23" customHeight="1" thickBot="1" x14ac:dyDescent="0.4">
      <c r="A24" s="106"/>
      <c r="B24" s="3" t="s">
        <v>12</v>
      </c>
      <c r="C24" s="3"/>
      <c r="D24" s="3"/>
      <c r="E24" s="3"/>
      <c r="F24" s="3"/>
      <c r="G24" s="3"/>
      <c r="H24" s="54">
        <v>3</v>
      </c>
      <c r="I24" t="s">
        <v>4</v>
      </c>
      <c r="K24" s="19" t="s">
        <v>28</v>
      </c>
    </row>
    <row r="25" spans="1:11" ht="9" customHeight="1" thickBot="1" x14ac:dyDescent="0.4">
      <c r="A25" s="106"/>
      <c r="K25" s="19"/>
    </row>
    <row r="26" spans="1:11" ht="23" customHeight="1" thickBot="1" x14ac:dyDescent="0.4">
      <c r="A26" s="106"/>
      <c r="B26" s="3" t="s">
        <v>13</v>
      </c>
      <c r="C26" s="3"/>
      <c r="D26" s="3"/>
      <c r="E26" s="3"/>
      <c r="F26" s="3"/>
      <c r="G26" s="3"/>
      <c r="H26" s="55">
        <v>150</v>
      </c>
      <c r="I26" t="s">
        <v>6</v>
      </c>
      <c r="K26" s="19" t="s">
        <v>28</v>
      </c>
    </row>
    <row r="27" spans="1:11" ht="9" customHeight="1" thickBot="1" x14ac:dyDescent="0.4">
      <c r="A27" s="106"/>
      <c r="K27" s="19"/>
    </row>
    <row r="28" spans="1:11" ht="23" customHeight="1" thickBot="1" x14ac:dyDescent="0.4">
      <c r="A28" s="106"/>
      <c r="B28" s="3" t="s">
        <v>14</v>
      </c>
      <c r="C28" s="3"/>
      <c r="D28" s="3"/>
      <c r="E28" s="3"/>
      <c r="F28" s="3"/>
      <c r="G28" s="3"/>
      <c r="H28" s="54">
        <v>3</v>
      </c>
      <c r="I28" t="s">
        <v>4</v>
      </c>
      <c r="K28" s="19" t="s">
        <v>28</v>
      </c>
    </row>
    <row r="29" spans="1:11" ht="9" customHeight="1" thickBot="1" x14ac:dyDescent="0.4">
      <c r="A29" s="106"/>
      <c r="K29" s="19"/>
    </row>
    <row r="30" spans="1:11" ht="23" customHeight="1" thickBot="1" x14ac:dyDescent="0.4">
      <c r="A30" s="106"/>
      <c r="B30" s="3" t="s">
        <v>15</v>
      </c>
      <c r="C30" s="3"/>
      <c r="D30" s="3"/>
      <c r="E30" s="3"/>
      <c r="F30" s="3"/>
      <c r="G30" s="3"/>
      <c r="H30" s="55">
        <v>100</v>
      </c>
      <c r="I30" t="s">
        <v>16</v>
      </c>
      <c r="K30" s="19" t="s">
        <v>28</v>
      </c>
    </row>
    <row r="31" spans="1:11" ht="9" customHeight="1" thickBot="1" x14ac:dyDescent="0.4">
      <c r="K31" s="19"/>
    </row>
    <row r="32" spans="1:11" ht="27" customHeight="1" thickBot="1" x14ac:dyDescent="0.4">
      <c r="B32" s="21" t="s">
        <v>25</v>
      </c>
      <c r="C32" s="21"/>
      <c r="D32" s="21"/>
      <c r="E32" s="21"/>
      <c r="F32" s="21"/>
      <c r="G32" s="21"/>
      <c r="H32" s="22">
        <f>H11*((H14*H16)+(H18*H20*H22)+(H24*H26)+(H28*H30))</f>
        <v>2487500</v>
      </c>
      <c r="K32" s="19"/>
    </row>
    <row r="33" spans="1:11" ht="15" thickBot="1" x14ac:dyDescent="0.4"/>
    <row r="34" spans="1:11" ht="29.5" thickBot="1" x14ac:dyDescent="0.4">
      <c r="A34" s="106" t="s">
        <v>18</v>
      </c>
      <c r="B34" s="3" t="s">
        <v>19</v>
      </c>
      <c r="C34" s="3"/>
      <c r="D34" s="3"/>
      <c r="E34" s="3"/>
      <c r="F34" s="3"/>
      <c r="G34" s="3"/>
      <c r="H34" s="10">
        <v>0.3</v>
      </c>
      <c r="K34" s="57" t="s">
        <v>33</v>
      </c>
    </row>
    <row r="35" spans="1:11" ht="7.25" customHeight="1" thickBot="1" x14ac:dyDescent="0.4">
      <c r="A35" s="106"/>
    </row>
    <row r="36" spans="1:11" ht="15" thickBot="1" x14ac:dyDescent="0.4">
      <c r="A36" s="106"/>
      <c r="B36" s="3" t="s">
        <v>20</v>
      </c>
      <c r="C36" s="3"/>
      <c r="D36" s="3"/>
      <c r="E36" s="3"/>
      <c r="F36" s="3"/>
      <c r="G36" s="3"/>
      <c r="H36" s="58">
        <v>0</v>
      </c>
      <c r="I36" t="s">
        <v>6</v>
      </c>
      <c r="K36" s="19" t="s">
        <v>42</v>
      </c>
    </row>
    <row r="37" spans="1:11" ht="7.25" customHeight="1" thickBot="1" x14ac:dyDescent="0.4">
      <c r="A37" s="106"/>
    </row>
    <row r="38" spans="1:11" ht="29.5" thickBot="1" x14ac:dyDescent="0.4">
      <c r="A38" s="106"/>
      <c r="B38" s="3" t="s">
        <v>21</v>
      </c>
      <c r="C38" s="3"/>
      <c r="D38" s="3"/>
      <c r="E38" s="3"/>
      <c r="F38" s="3"/>
      <c r="G38" s="3"/>
      <c r="H38" s="10">
        <v>0.15</v>
      </c>
      <c r="K38" s="57" t="s">
        <v>33</v>
      </c>
    </row>
    <row r="39" spans="1:11" ht="7.25" customHeight="1" thickBot="1" x14ac:dyDescent="0.4">
      <c r="A39" s="106"/>
    </row>
    <row r="40" spans="1:11" ht="29.5" thickBot="1" x14ac:dyDescent="0.4">
      <c r="A40" s="106"/>
      <c r="B40" s="3" t="s">
        <v>22</v>
      </c>
      <c r="C40" s="3"/>
      <c r="D40" s="3"/>
      <c r="E40" s="3"/>
      <c r="F40" s="3"/>
      <c r="G40" s="3"/>
      <c r="H40" s="10">
        <v>0</v>
      </c>
      <c r="I40" t="s">
        <v>6</v>
      </c>
      <c r="K40" s="57" t="s">
        <v>33</v>
      </c>
    </row>
    <row r="41" spans="1:11" ht="7.25" customHeight="1" thickBot="1" x14ac:dyDescent="0.4">
      <c r="A41" s="106"/>
    </row>
    <row r="42" spans="1:11" ht="15" thickBot="1" x14ac:dyDescent="0.4">
      <c r="A42" s="106"/>
      <c r="B42" s="3" t="s">
        <v>23</v>
      </c>
      <c r="C42" s="3"/>
      <c r="D42" s="3"/>
      <c r="E42" s="3"/>
      <c r="F42" s="3"/>
      <c r="G42" s="3"/>
      <c r="H42" s="58">
        <v>0</v>
      </c>
      <c r="I42" t="s">
        <v>5</v>
      </c>
      <c r="K42" s="19" t="s">
        <v>42</v>
      </c>
    </row>
    <row r="43" spans="1:11" ht="7.25" customHeight="1" thickBot="1" x14ac:dyDescent="0.4">
      <c r="A43" s="106"/>
    </row>
    <row r="44" spans="1:11" ht="46.25" customHeight="1" thickBot="1" x14ac:dyDescent="0.4">
      <c r="A44" s="106"/>
      <c r="B44" s="104" t="str">
        <f>"Expected Percentage Reduction in Ambulatory Visits"&amp;CHAR(10)&amp;"(net of any rebound, negative values indicate rebound greater than initial intervention reductions)"</f>
        <v>Expected Percentage Reduction in Ambulatory Visits
(net of any rebound, negative values indicate rebound greater than initial intervention reductions)</v>
      </c>
      <c r="C44" s="104"/>
      <c r="D44" s="104"/>
      <c r="E44" s="104"/>
      <c r="F44" s="104"/>
      <c r="G44" s="105"/>
      <c r="H44" s="10">
        <v>-0.2</v>
      </c>
      <c r="K44" s="57" t="s">
        <v>34</v>
      </c>
    </row>
    <row r="45" spans="1:11" ht="8.4" customHeight="1" thickBot="1" x14ac:dyDescent="0.4">
      <c r="A45" s="106"/>
    </row>
    <row r="46" spans="1:11" ht="46.25" customHeight="1" thickBot="1" x14ac:dyDescent="0.4">
      <c r="A46" s="106"/>
      <c r="B46"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C46" s="104"/>
      <c r="D46" s="104"/>
      <c r="E46" s="104"/>
      <c r="F46" s="104"/>
      <c r="G46" s="105"/>
      <c r="H46" s="10">
        <v>-0.3</v>
      </c>
      <c r="K46" s="57" t="s">
        <v>33</v>
      </c>
    </row>
    <row r="47" spans="1:11" ht="15" thickBot="1" x14ac:dyDescent="0.4"/>
    <row r="48" spans="1:11" ht="22.25" customHeight="1" thickBot="1" x14ac:dyDescent="0.4">
      <c r="B48" s="12" t="s">
        <v>24</v>
      </c>
      <c r="C48" s="12"/>
      <c r="D48" s="12"/>
      <c r="E48" s="12"/>
      <c r="F48" s="12"/>
      <c r="G48" s="12"/>
      <c r="H48" s="23">
        <f>H32-(H11*(((H14*(1-H34))*(H16*(1-H36)))+((H18*(1-H38))*((H20*(1-H40))*(H22*(1-H42)))+((H24*(1-H44))*H26)+((H28*(1-H46))*H30))))</f>
        <v>243750</v>
      </c>
      <c r="I48" t="s">
        <v>57</v>
      </c>
    </row>
    <row r="49" spans="1:11" ht="6.65" customHeight="1" thickBot="1" x14ac:dyDescent="0.4"/>
    <row r="50" spans="1:11" ht="29.5" thickBot="1" x14ac:dyDescent="0.4">
      <c r="C50" s="11" t="s">
        <v>26</v>
      </c>
      <c r="D50" s="12"/>
      <c r="E50" s="12"/>
      <c r="F50" s="12"/>
      <c r="G50" s="12"/>
      <c r="H50" s="31">
        <f>H48/H11</f>
        <v>487.5</v>
      </c>
      <c r="K50" s="59" t="s">
        <v>38</v>
      </c>
    </row>
    <row r="51" spans="1:11" ht="15" thickBot="1" x14ac:dyDescent="0.4">
      <c r="C51" s="62"/>
      <c r="D51" s="36"/>
      <c r="E51" s="36"/>
      <c r="F51" s="36"/>
      <c r="G51" s="36"/>
      <c r="H51" s="63"/>
      <c r="K51" s="20"/>
    </row>
    <row r="52" spans="1:11" ht="24" customHeight="1" thickBot="1" x14ac:dyDescent="0.4">
      <c r="A52" s="106" t="s">
        <v>39</v>
      </c>
      <c r="B52" s="104" t="s">
        <v>35</v>
      </c>
      <c r="C52" s="104"/>
      <c r="D52" s="104"/>
      <c r="E52" s="104"/>
      <c r="F52" s="104"/>
      <c r="G52" s="105"/>
      <c r="H52" s="58">
        <v>0.9</v>
      </c>
      <c r="K52" s="19" t="s">
        <v>41</v>
      </c>
    </row>
    <row r="53" spans="1:11" ht="8.4" customHeight="1" thickBot="1" x14ac:dyDescent="0.4">
      <c r="A53" s="106"/>
    </row>
    <row r="54" spans="1:11" ht="21" customHeight="1" thickBot="1" x14ac:dyDescent="0.4">
      <c r="A54" s="106"/>
      <c r="B54" s="3" t="s">
        <v>36</v>
      </c>
      <c r="C54" s="3"/>
      <c r="D54" s="3"/>
      <c r="E54" s="3"/>
      <c r="F54" s="3"/>
      <c r="G54" s="3"/>
      <c r="H54" s="13">
        <f>H48*H52</f>
        <v>219375</v>
      </c>
      <c r="K54" s="19" t="s">
        <v>43</v>
      </c>
    </row>
    <row r="55" spans="1:11" ht="9" customHeight="1" thickBot="1" x14ac:dyDescent="0.4">
      <c r="A55" s="106"/>
    </row>
    <row r="56" spans="1:11" s="16" customFormat="1" ht="34.25" customHeight="1" thickBot="1" x14ac:dyDescent="0.4">
      <c r="A56" s="106"/>
      <c r="B56" s="104" t="s">
        <v>44</v>
      </c>
      <c r="C56" s="104"/>
      <c r="D56" s="104"/>
      <c r="E56" s="104"/>
      <c r="F56" s="104"/>
      <c r="G56" s="105"/>
      <c r="H56" s="10">
        <v>0.2</v>
      </c>
      <c r="I56"/>
      <c r="K56" s="60" t="s">
        <v>37</v>
      </c>
    </row>
    <row r="57" spans="1:11" ht="15" thickBot="1" x14ac:dyDescent="0.4">
      <c r="A57" s="106"/>
    </row>
    <row r="58" spans="1:11" ht="26" customHeight="1" thickBot="1" x14ac:dyDescent="0.4">
      <c r="A58" s="106"/>
      <c r="B58" s="24" t="s">
        <v>45</v>
      </c>
      <c r="C58" s="24"/>
      <c r="D58" s="24"/>
      <c r="E58" s="24"/>
      <c r="F58" s="24"/>
      <c r="G58" s="24"/>
      <c r="H58" s="25">
        <f>H54*(1-H56)</f>
        <v>175500</v>
      </c>
      <c r="K58" s="18" t="s">
        <v>47</v>
      </c>
    </row>
    <row r="59" spans="1:11" ht="8" customHeight="1" x14ac:dyDescent="0.35">
      <c r="A59" s="17"/>
    </row>
    <row r="60" spans="1:11" ht="8" customHeight="1" x14ac:dyDescent="0.35">
      <c r="A60" s="17"/>
    </row>
    <row r="61" spans="1:11" ht="8" customHeight="1" thickBot="1" x14ac:dyDescent="0.4">
      <c r="A61" s="17"/>
    </row>
    <row r="62" spans="1:11" ht="24" customHeight="1" thickBot="1" x14ac:dyDescent="0.4">
      <c r="A62" s="17"/>
      <c r="B62" s="26" t="s">
        <v>46</v>
      </c>
      <c r="C62" s="26"/>
      <c r="D62" s="26"/>
      <c r="E62" s="26"/>
      <c r="F62" s="26"/>
      <c r="G62" s="27"/>
      <c r="H62" s="28">
        <f>H54-H58</f>
        <v>43875</v>
      </c>
      <c r="I62" s="29"/>
      <c r="J62" s="29"/>
      <c r="K62" s="61" t="s">
        <v>48</v>
      </c>
    </row>
    <row r="63" spans="1:11" ht="24" customHeight="1" x14ac:dyDescent="0.35">
      <c r="A63" s="17"/>
      <c r="B63" s="26"/>
      <c r="C63" s="49" t="s">
        <v>71</v>
      </c>
      <c r="D63" s="26"/>
      <c r="E63" s="26"/>
      <c r="F63" s="26"/>
      <c r="G63" s="27"/>
      <c r="H63" s="51">
        <f>H62/H58</f>
        <v>0.25</v>
      </c>
      <c r="I63" s="29"/>
      <c r="J63" s="29"/>
      <c r="K63" s="30"/>
    </row>
    <row r="64" spans="1:11" x14ac:dyDescent="0.35">
      <c r="A64" s="17"/>
    </row>
    <row r="65" spans="1:11" ht="18.5" x14ac:dyDescent="0.45">
      <c r="A65" s="17"/>
      <c r="B65" s="33" t="s">
        <v>53</v>
      </c>
      <c r="C65" s="33"/>
      <c r="D65" s="33"/>
      <c r="E65" s="33"/>
      <c r="F65" s="33"/>
      <c r="G65" s="33"/>
      <c r="H65" s="34">
        <f>H48-H58</f>
        <v>68250</v>
      </c>
      <c r="K65" s="61" t="s">
        <v>48</v>
      </c>
    </row>
    <row r="66" spans="1:11" ht="18.5" x14ac:dyDescent="0.45">
      <c r="A66" s="17"/>
      <c r="B66" s="33"/>
      <c r="C66" s="50" t="s">
        <v>72</v>
      </c>
      <c r="D66" s="33"/>
      <c r="E66" s="33"/>
      <c r="F66" s="33"/>
      <c r="G66" s="33"/>
      <c r="H66" s="52">
        <f>H65/H58</f>
        <v>0.3888888888888889</v>
      </c>
      <c r="K66" s="30"/>
    </row>
    <row r="67" spans="1:11" x14ac:dyDescent="0.35">
      <c r="A67" s="17"/>
    </row>
    <row r="68" spans="1:11" x14ac:dyDescent="0.35">
      <c r="A68" s="17"/>
    </row>
  </sheetData>
  <mergeCells count="11">
    <mergeCell ref="K3:K7"/>
    <mergeCell ref="B56:G56"/>
    <mergeCell ref="A14:A30"/>
    <mergeCell ref="A34:A46"/>
    <mergeCell ref="A5:I7"/>
    <mergeCell ref="H11:H12"/>
    <mergeCell ref="B9:I9"/>
    <mergeCell ref="B44:G44"/>
    <mergeCell ref="B46:G46"/>
    <mergeCell ref="B52:G52"/>
    <mergeCell ref="A52:A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4C85-F420-4982-8655-D43762F919FD}">
  <sheetPr>
    <tabColor theme="8" tint="0.59999389629810485"/>
  </sheetPr>
  <dimension ref="A1:J29"/>
  <sheetViews>
    <sheetView topLeftCell="A10" workbookViewId="0">
      <selection activeCell="C26" sqref="C26"/>
    </sheetView>
  </sheetViews>
  <sheetFormatPr defaultRowHeight="14.5" x14ac:dyDescent="0.35"/>
  <cols>
    <col min="1" max="1" width="5.36328125" customWidth="1"/>
    <col min="2" max="2" width="54.36328125" customWidth="1"/>
    <col min="3" max="3" width="12.08984375" bestFit="1" customWidth="1"/>
    <col min="4" max="4" width="13.36328125" style="32" customWidth="1"/>
    <col min="5" max="5" width="44.36328125" style="32" customWidth="1"/>
  </cols>
  <sheetData>
    <row r="1" spans="1:10" ht="30.65" customHeight="1" x14ac:dyDescent="0.45">
      <c r="A1" s="47" t="s">
        <v>49</v>
      </c>
      <c r="B1" s="48"/>
      <c r="C1" s="48"/>
      <c r="D1" s="112" t="s">
        <v>63</v>
      </c>
      <c r="E1" s="112"/>
      <c r="F1" s="35"/>
      <c r="G1" s="35"/>
      <c r="H1" s="35"/>
      <c r="I1" s="35"/>
      <c r="J1" s="36"/>
    </row>
    <row r="2" spans="1:10" ht="8.4" customHeight="1" x14ac:dyDescent="0.35">
      <c r="A2" s="37"/>
      <c r="B2" s="37"/>
      <c r="C2" s="37"/>
      <c r="D2" s="38"/>
      <c r="E2" s="38"/>
    </row>
    <row r="3" spans="1:10" s="36" customFormat="1" ht="6" customHeight="1" thickBot="1" x14ac:dyDescent="0.4">
      <c r="D3" s="39"/>
      <c r="E3" s="39"/>
    </row>
    <row r="4" spans="1:10" ht="20.399999999999999" customHeight="1" thickBot="1" x14ac:dyDescent="0.4">
      <c r="A4" s="106" t="s">
        <v>67</v>
      </c>
      <c r="B4" s="3" t="s">
        <v>50</v>
      </c>
      <c r="C4" s="42">
        <f>'Health Insurer BCWS'!H11</f>
        <v>500</v>
      </c>
      <c r="D4" s="32" t="s">
        <v>3</v>
      </c>
    </row>
    <row r="5" spans="1:10" ht="9" customHeight="1" thickBot="1" x14ac:dyDescent="0.4">
      <c r="A5" s="106"/>
    </row>
    <row r="6" spans="1:10" ht="20" customHeight="1" thickBot="1" x14ac:dyDescent="0.4">
      <c r="A6" s="106"/>
      <c r="B6" s="3" t="s">
        <v>51</v>
      </c>
      <c r="C6" s="43">
        <f>'Health Insurer BCWS'!H50</f>
        <v>487.5</v>
      </c>
    </row>
    <row r="7" spans="1:10" ht="8.4" customHeight="1" thickBot="1" x14ac:dyDescent="0.4">
      <c r="A7" s="106"/>
    </row>
    <row r="8" spans="1:10" ht="20" customHeight="1" thickBot="1" x14ac:dyDescent="0.4">
      <c r="A8" s="106"/>
      <c r="B8" s="3" t="s">
        <v>52</v>
      </c>
      <c r="C8" s="43">
        <f>'Health Insurer BCWS'!H58/'Health Insurer BCWS'!H11</f>
        <v>351</v>
      </c>
    </row>
    <row r="9" spans="1:10" ht="8.4" customHeight="1" thickBot="1" x14ac:dyDescent="0.4">
      <c r="A9" s="106"/>
    </row>
    <row r="10" spans="1:10" ht="20" customHeight="1" thickBot="1" x14ac:dyDescent="0.4">
      <c r="A10" s="106"/>
      <c r="B10" s="3" t="s">
        <v>54</v>
      </c>
      <c r="C10" s="64">
        <f>'Health Insurer BCWS'!H52</f>
        <v>0.9</v>
      </c>
    </row>
    <row r="11" spans="1:10" ht="8.4" customHeight="1" thickBot="1" x14ac:dyDescent="0.4">
      <c r="A11" s="106"/>
    </row>
    <row r="12" spans="1:10" ht="20" customHeight="1" thickBot="1" x14ac:dyDescent="0.4">
      <c r="A12" s="106"/>
      <c r="B12" s="3" t="s">
        <v>176</v>
      </c>
      <c r="C12" s="44">
        <f>C10*C6*C4 - C4*C8</f>
        <v>43875</v>
      </c>
    </row>
    <row r="13" spans="1:10" ht="8.4" customHeight="1" thickBot="1" x14ac:dyDescent="0.4">
      <c r="A13" s="106"/>
    </row>
    <row r="14" spans="1:10" ht="20" customHeight="1" thickBot="1" x14ac:dyDescent="0.4">
      <c r="A14" s="106"/>
      <c r="B14" s="3" t="s">
        <v>55</v>
      </c>
      <c r="C14" s="44">
        <f>C4*(C6-C8)</f>
        <v>68250</v>
      </c>
    </row>
    <row r="15" spans="1:10" ht="25.25" customHeight="1" thickBot="1" x14ac:dyDescent="0.4"/>
    <row r="16" spans="1:10" ht="29.5" thickBot="1" x14ac:dyDescent="0.4">
      <c r="A16" s="106" t="s">
        <v>68</v>
      </c>
      <c r="B16" s="3" t="s">
        <v>58</v>
      </c>
      <c r="C16" s="65">
        <v>0.1</v>
      </c>
      <c r="E16" s="40" t="s">
        <v>64</v>
      </c>
    </row>
    <row r="17" spans="1:5" ht="8.4" customHeight="1" thickBot="1" x14ac:dyDescent="0.4">
      <c r="A17" s="106"/>
      <c r="C17" t="s">
        <v>57</v>
      </c>
    </row>
    <row r="18" spans="1:5" ht="23.4" customHeight="1" thickBot="1" x14ac:dyDescent="0.4">
      <c r="A18" s="106"/>
      <c r="B18" s="3" t="s">
        <v>59</v>
      </c>
      <c r="C18" s="44">
        <f>C4*C6*C10*(1-C16)</f>
        <v>197437.5</v>
      </c>
    </row>
    <row r="19" spans="1:5" ht="8.4" customHeight="1" thickBot="1" x14ac:dyDescent="0.4">
      <c r="A19" s="106"/>
      <c r="C19" s="41"/>
    </row>
    <row r="20" spans="1:5" ht="23.4" customHeight="1" thickBot="1" x14ac:dyDescent="0.4">
      <c r="A20" s="106"/>
      <c r="B20" s="3" t="s">
        <v>56</v>
      </c>
      <c r="C20" s="44">
        <f>C4*C8</f>
        <v>175500</v>
      </c>
    </row>
    <row r="21" spans="1:5" ht="9.65" customHeight="1" thickBot="1" x14ac:dyDescent="0.4">
      <c r="A21" s="106"/>
      <c r="C21" s="41" t="s">
        <v>57</v>
      </c>
    </row>
    <row r="22" spans="1:5" ht="23.4" customHeight="1" thickBot="1" x14ac:dyDescent="0.4">
      <c r="A22" s="106"/>
      <c r="B22" s="3" t="s">
        <v>62</v>
      </c>
      <c r="C22" s="44">
        <f>C18-C20</f>
        <v>21937.5</v>
      </c>
    </row>
    <row r="23" spans="1:5" ht="9.65" customHeight="1" thickBot="1" x14ac:dyDescent="0.4">
      <c r="A23" s="106"/>
    </row>
    <row r="24" spans="1:5" ht="29.5" thickBot="1" x14ac:dyDescent="0.4">
      <c r="A24" s="106"/>
      <c r="B24" s="3" t="s">
        <v>60</v>
      </c>
      <c r="C24" s="65">
        <v>0.1</v>
      </c>
      <c r="E24" s="40" t="s">
        <v>69</v>
      </c>
    </row>
    <row r="25" spans="1:5" ht="15" thickBot="1" x14ac:dyDescent="0.4"/>
    <row r="26" spans="1:5" ht="58.5" thickBot="1" x14ac:dyDescent="0.4">
      <c r="B26" s="12" t="s">
        <v>61</v>
      </c>
      <c r="C26" s="23">
        <f>C18+C4*C24*C6*C10 - C20</f>
        <v>43875</v>
      </c>
      <c r="E26" s="40" t="s">
        <v>66</v>
      </c>
    </row>
    <row r="28" spans="1:5" ht="18.649999999999999" customHeight="1" x14ac:dyDescent="0.35">
      <c r="B28" s="113" t="s">
        <v>70</v>
      </c>
      <c r="C28" s="45"/>
      <c r="D28" s="46"/>
      <c r="E28" s="114" t="s">
        <v>65</v>
      </c>
    </row>
    <row r="29" spans="1:5" ht="35" customHeight="1" x14ac:dyDescent="0.35">
      <c r="B29" s="113"/>
      <c r="C29" s="45"/>
      <c r="D29" s="46"/>
      <c r="E29" s="114"/>
    </row>
  </sheetData>
  <mergeCells count="5">
    <mergeCell ref="D1:E1"/>
    <mergeCell ref="A4:A14"/>
    <mergeCell ref="A16:A24"/>
    <mergeCell ref="B28:B29"/>
    <mergeCell ref="E28:E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E02C-A8A1-459A-9F86-A3D61874B1A1}">
  <sheetPr>
    <tabColor theme="7" tint="0.59999389629810485"/>
  </sheetPr>
  <dimension ref="A1:AX75"/>
  <sheetViews>
    <sheetView tabSelected="1" topLeftCell="A50" zoomScaleNormal="100" workbookViewId="0">
      <selection activeCell="A55" sqref="A55:N55"/>
    </sheetView>
  </sheetViews>
  <sheetFormatPr defaultRowHeight="14.5" x14ac:dyDescent="0.35"/>
  <cols>
    <col min="1" max="1" width="5.453125" customWidth="1"/>
    <col min="2" max="7" width="11" customWidth="1"/>
    <col min="8" max="8" width="14.36328125" bestFit="1" customWidth="1"/>
    <col min="9" max="9" width="9.36328125" customWidth="1"/>
    <col min="10" max="10" width="2.6328125" customWidth="1"/>
    <col min="11" max="11" width="6.453125" style="14" customWidth="1"/>
    <col min="12" max="17" width="10.6328125" customWidth="1"/>
    <col min="18" max="18" width="11.90625" bestFit="1" customWidth="1"/>
    <col min="20" max="20" width="2.6328125" customWidth="1"/>
    <col min="21" max="21" width="6.453125" style="14" customWidth="1"/>
    <col min="22" max="27" width="10.6328125" customWidth="1"/>
    <col min="28" max="28" width="11.90625" bestFit="1" customWidth="1"/>
    <col min="30" max="30" width="2.90625" customWidth="1"/>
    <col min="31" max="31" width="6.453125" style="14" customWidth="1"/>
    <col min="32" max="37" width="10.6328125" customWidth="1"/>
    <col min="38" max="38" width="11.90625" bestFit="1" customWidth="1"/>
    <col min="40" max="40" width="2.6328125" customWidth="1"/>
    <col min="41" max="41" width="6.453125" style="14" customWidth="1"/>
    <col min="42" max="46" width="10.453125" customWidth="1"/>
    <col min="47" max="47" width="11.6328125" customWidth="1"/>
    <col min="48" max="48" width="11.90625" bestFit="1" customWidth="1"/>
    <col min="50" max="50" width="48.90625" bestFit="1" customWidth="1"/>
  </cols>
  <sheetData>
    <row r="1" spans="1:50" ht="26" customHeight="1" x14ac:dyDescent="0.45">
      <c r="A1" s="2" t="s">
        <v>0</v>
      </c>
      <c r="B1" s="1"/>
      <c r="C1" s="2"/>
      <c r="D1" s="2"/>
      <c r="E1" s="2"/>
      <c r="F1" s="2"/>
      <c r="G1" s="2"/>
      <c r="H1" s="2"/>
      <c r="I1" s="1"/>
      <c r="J1" s="1"/>
      <c r="K1" s="81"/>
      <c r="L1" s="1"/>
      <c r="M1" s="1"/>
      <c r="N1" s="1"/>
      <c r="O1" s="1"/>
      <c r="P1" s="1"/>
      <c r="Q1" s="1"/>
      <c r="R1" s="1"/>
      <c r="S1" s="1"/>
      <c r="T1" s="1"/>
      <c r="U1" s="81"/>
      <c r="V1" s="1"/>
      <c r="W1" s="1"/>
      <c r="X1" s="1"/>
      <c r="Y1" s="1"/>
      <c r="Z1" s="1"/>
      <c r="AA1" s="1"/>
      <c r="AB1" s="1"/>
      <c r="AC1" s="1"/>
      <c r="AD1" s="1"/>
      <c r="AE1" s="81"/>
      <c r="AF1" s="1"/>
      <c r="AG1" s="1"/>
      <c r="AH1" s="1"/>
      <c r="AI1" s="1"/>
      <c r="AJ1" s="1"/>
      <c r="AK1" s="1"/>
      <c r="AL1" s="1"/>
      <c r="AM1" s="1"/>
      <c r="AN1" s="1"/>
      <c r="AO1" s="81"/>
      <c r="AP1" s="1"/>
      <c r="AQ1" s="1"/>
      <c r="AR1" s="1"/>
      <c r="AS1" s="1"/>
      <c r="AT1" s="1"/>
      <c r="AU1" s="1"/>
      <c r="AV1" s="1"/>
      <c r="AW1" s="1"/>
    </row>
    <row r="2" spans="1:50" ht="15.65" customHeight="1" x14ac:dyDescent="0.45">
      <c r="A2" s="4" t="s">
        <v>1</v>
      </c>
      <c r="B2" s="4"/>
      <c r="C2" s="5"/>
      <c r="D2" s="5"/>
      <c r="E2" s="5"/>
      <c r="F2" s="5"/>
      <c r="G2" s="5"/>
      <c r="H2" s="5"/>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50" ht="14" customHeight="1" x14ac:dyDescent="0.35">
      <c r="A3" s="9" t="s">
        <v>96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0" ht="5.4" customHeight="1"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0" ht="21" customHeight="1" x14ac:dyDescent="0.35">
      <c r="A5" s="107" t="s">
        <v>95</v>
      </c>
      <c r="B5" s="107"/>
      <c r="C5" s="107"/>
      <c r="D5" s="107"/>
      <c r="E5" s="107"/>
      <c r="F5" s="107"/>
      <c r="G5" s="107"/>
      <c r="H5" s="107"/>
      <c r="I5" s="107"/>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103" t="s">
        <v>27</v>
      </c>
    </row>
    <row r="6" spans="1:50" ht="21" customHeight="1" x14ac:dyDescent="0.35">
      <c r="A6" s="107"/>
      <c r="B6" s="107"/>
      <c r="C6" s="107"/>
      <c r="D6" s="107"/>
      <c r="E6" s="107"/>
      <c r="F6" s="107"/>
      <c r="G6" s="107"/>
      <c r="H6" s="107"/>
      <c r="I6" s="107"/>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103"/>
    </row>
    <row r="7" spans="1:50" ht="21" customHeight="1" x14ac:dyDescent="0.35">
      <c r="A7" s="107"/>
      <c r="B7" s="107"/>
      <c r="C7" s="107"/>
      <c r="D7" s="107"/>
      <c r="E7" s="107"/>
      <c r="F7" s="107"/>
      <c r="G7" s="107"/>
      <c r="H7" s="107"/>
      <c r="I7" s="107"/>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103"/>
    </row>
    <row r="8" spans="1:50" ht="14" customHeight="1" x14ac:dyDescent="0.35">
      <c r="A8" s="68"/>
      <c r="B8" s="68"/>
      <c r="C8" s="68"/>
      <c r="D8" s="68"/>
      <c r="E8" s="68"/>
      <c r="F8" s="68"/>
      <c r="G8" s="68"/>
      <c r="H8" s="68"/>
      <c r="I8" s="68"/>
      <c r="J8" s="3"/>
      <c r="K8" s="80"/>
      <c r="L8" s="3"/>
      <c r="M8" s="3"/>
      <c r="N8" s="3"/>
      <c r="O8" s="3"/>
      <c r="P8" s="3"/>
      <c r="Q8" s="3"/>
      <c r="R8" s="3"/>
      <c r="S8" s="3"/>
      <c r="T8" s="3"/>
      <c r="U8" s="80"/>
      <c r="V8" s="3"/>
      <c r="W8" s="3"/>
      <c r="X8" s="3"/>
      <c r="Y8" s="3"/>
      <c r="Z8" s="3"/>
      <c r="AA8" s="3"/>
      <c r="AB8" s="3"/>
      <c r="AC8" s="3"/>
      <c r="AD8" s="3"/>
      <c r="AE8" s="80"/>
      <c r="AF8" s="3"/>
      <c r="AG8" s="3"/>
      <c r="AH8" s="3"/>
      <c r="AI8" s="3"/>
      <c r="AJ8" s="3"/>
      <c r="AK8" s="3"/>
      <c r="AL8" s="3"/>
      <c r="AM8" s="3"/>
      <c r="AN8" s="3"/>
      <c r="AO8" s="80"/>
      <c r="AP8" s="3"/>
      <c r="AQ8" s="3"/>
      <c r="AR8" s="3"/>
      <c r="AS8" s="3"/>
      <c r="AT8" s="3"/>
      <c r="AU8" s="3"/>
      <c r="AV8" s="3"/>
      <c r="AW8" s="3"/>
      <c r="AX8" s="103"/>
    </row>
    <row r="9" spans="1:50" ht="14" customHeight="1" x14ac:dyDescent="0.35">
      <c r="A9" s="14"/>
      <c r="B9" s="14"/>
      <c r="C9" s="14"/>
      <c r="D9" s="14"/>
      <c r="E9" s="14"/>
      <c r="F9" s="14"/>
      <c r="G9" s="14"/>
      <c r="H9" s="14"/>
      <c r="I9" s="14"/>
    </row>
    <row r="10" spans="1:50" ht="27" customHeight="1" x14ac:dyDescent="0.35">
      <c r="A10" s="68"/>
      <c r="B10" s="122" t="s">
        <v>94</v>
      </c>
      <c r="C10" s="122"/>
      <c r="D10" s="122"/>
      <c r="E10" s="122"/>
      <c r="F10" s="122"/>
      <c r="G10" s="122"/>
      <c r="H10" s="122"/>
      <c r="I10" s="122"/>
      <c r="J10" s="16"/>
      <c r="K10" s="79"/>
      <c r="L10" s="122" t="s">
        <v>93</v>
      </c>
      <c r="M10" s="122"/>
      <c r="N10" s="122"/>
      <c r="O10" s="122"/>
      <c r="P10" s="122"/>
      <c r="Q10" s="122"/>
      <c r="R10" s="122"/>
      <c r="S10" s="122"/>
      <c r="T10" s="16"/>
      <c r="U10" s="79"/>
      <c r="V10" s="122" t="s">
        <v>92</v>
      </c>
      <c r="W10" s="122"/>
      <c r="X10" s="122"/>
      <c r="Y10" s="122"/>
      <c r="Z10" s="122"/>
      <c r="AA10" s="122"/>
      <c r="AB10" s="122"/>
      <c r="AC10" s="122"/>
      <c r="AD10" s="79"/>
      <c r="AE10" s="79"/>
      <c r="AF10" s="122" t="s">
        <v>91</v>
      </c>
      <c r="AG10" s="122"/>
      <c r="AH10" s="122"/>
      <c r="AI10" s="122"/>
      <c r="AJ10" s="122"/>
      <c r="AK10" s="122"/>
      <c r="AL10" s="122"/>
      <c r="AM10" s="122"/>
      <c r="AN10" s="16"/>
      <c r="AO10" s="122" t="s">
        <v>179</v>
      </c>
      <c r="AP10" s="122"/>
      <c r="AQ10" s="122"/>
      <c r="AR10" s="122"/>
      <c r="AS10" s="122"/>
      <c r="AT10" s="122"/>
      <c r="AU10" s="122"/>
      <c r="AV10" s="122"/>
      <c r="AW10" s="122"/>
      <c r="AX10" s="78" t="s">
        <v>73</v>
      </c>
    </row>
    <row r="11" spans="1:50" ht="15" thickBot="1" x14ac:dyDescent="0.4">
      <c r="K11"/>
      <c r="U11"/>
      <c r="AE11"/>
      <c r="AO11"/>
      <c r="AX11" s="15"/>
    </row>
    <row r="12" spans="1:50" x14ac:dyDescent="0.35">
      <c r="B12" s="3" t="s">
        <v>90</v>
      </c>
      <c r="C12" s="3"/>
      <c r="D12" s="3"/>
      <c r="E12" s="3"/>
      <c r="F12" s="3"/>
      <c r="G12" s="3"/>
      <c r="H12" s="108">
        <v>50</v>
      </c>
      <c r="K12"/>
      <c r="L12" s="3" t="s">
        <v>90</v>
      </c>
      <c r="M12" s="3"/>
      <c r="N12" s="3"/>
      <c r="O12" s="3"/>
      <c r="P12" s="3"/>
      <c r="Q12" s="3"/>
      <c r="R12" s="108">
        <v>300</v>
      </c>
      <c r="U12"/>
      <c r="V12" s="3" t="s">
        <v>90</v>
      </c>
      <c r="W12" s="3"/>
      <c r="X12" s="3"/>
      <c r="Y12" s="3"/>
      <c r="Z12" s="3"/>
      <c r="AA12" s="3"/>
      <c r="AB12" s="108">
        <v>50</v>
      </c>
      <c r="AE12"/>
      <c r="AF12" s="3" t="s">
        <v>90</v>
      </c>
      <c r="AG12" s="3"/>
      <c r="AH12" s="3"/>
      <c r="AI12" s="3"/>
      <c r="AJ12" s="3"/>
      <c r="AK12" s="3"/>
      <c r="AL12" s="108">
        <v>100</v>
      </c>
      <c r="AO12"/>
      <c r="AP12" s="3" t="s">
        <v>90</v>
      </c>
      <c r="AQ12" s="3"/>
      <c r="AR12" s="3"/>
      <c r="AS12" s="3"/>
      <c r="AT12" s="3"/>
      <c r="AU12" s="3"/>
      <c r="AV12" s="108">
        <v>25</v>
      </c>
      <c r="AX12" s="15"/>
    </row>
    <row r="13" spans="1:50" ht="15" thickBot="1" x14ac:dyDescent="0.4">
      <c r="B13" s="7" t="s">
        <v>40</v>
      </c>
      <c r="C13" s="3"/>
      <c r="D13" s="3"/>
      <c r="E13" s="3"/>
      <c r="F13" s="3"/>
      <c r="G13" s="3"/>
      <c r="H13" s="109"/>
      <c r="I13" t="s">
        <v>3</v>
      </c>
      <c r="K13"/>
      <c r="L13" s="7" t="s">
        <v>40</v>
      </c>
      <c r="M13" s="3"/>
      <c r="N13" s="3"/>
      <c r="O13" s="3"/>
      <c r="P13" s="3"/>
      <c r="Q13" s="3"/>
      <c r="R13" s="109"/>
      <c r="S13" t="s">
        <v>3</v>
      </c>
      <c r="U13"/>
      <c r="V13" s="7" t="s">
        <v>40</v>
      </c>
      <c r="W13" s="3"/>
      <c r="X13" s="3"/>
      <c r="Y13" s="3"/>
      <c r="Z13" s="3"/>
      <c r="AA13" s="3"/>
      <c r="AB13" s="109"/>
      <c r="AC13" t="s">
        <v>3</v>
      </c>
      <c r="AE13"/>
      <c r="AF13" s="7" t="s">
        <v>40</v>
      </c>
      <c r="AG13" s="3"/>
      <c r="AH13" s="3"/>
      <c r="AI13" s="3"/>
      <c r="AJ13" s="3"/>
      <c r="AK13" s="3"/>
      <c r="AL13" s="109"/>
      <c r="AM13" t="s">
        <v>3</v>
      </c>
      <c r="AO13"/>
      <c r="AP13" s="7" t="s">
        <v>40</v>
      </c>
      <c r="AQ13" s="3"/>
      <c r="AR13" s="3"/>
      <c r="AS13" s="3"/>
      <c r="AT13" s="3"/>
      <c r="AU13" s="3"/>
      <c r="AV13" s="109"/>
      <c r="AW13" t="s">
        <v>3</v>
      </c>
      <c r="AX13" s="19" t="s">
        <v>28</v>
      </c>
    </row>
    <row r="14" spans="1:50" ht="15" thickBot="1" x14ac:dyDescent="0.4">
      <c r="K14"/>
      <c r="U14"/>
      <c r="AE14"/>
      <c r="AO14"/>
      <c r="AX14" s="19"/>
    </row>
    <row r="15" spans="1:50" ht="23" customHeight="1" thickBot="1" x14ac:dyDescent="0.4">
      <c r="A15" s="106" t="s">
        <v>89</v>
      </c>
      <c r="B15" s="3" t="s">
        <v>7</v>
      </c>
      <c r="C15" s="3"/>
      <c r="D15" s="3"/>
      <c r="E15" s="3"/>
      <c r="F15" s="3"/>
      <c r="G15" s="3"/>
      <c r="H15" s="54">
        <v>0.75</v>
      </c>
      <c r="I15" t="s">
        <v>4</v>
      </c>
      <c r="K15" s="106" t="s">
        <v>89</v>
      </c>
      <c r="L15" s="3" t="s">
        <v>7</v>
      </c>
      <c r="M15" s="3"/>
      <c r="N15" s="3"/>
      <c r="O15" s="3"/>
      <c r="P15" s="3"/>
      <c r="Q15" s="3"/>
      <c r="R15" s="54">
        <v>0.75</v>
      </c>
      <c r="S15" t="s">
        <v>4</v>
      </c>
      <c r="U15" s="106" t="s">
        <v>89</v>
      </c>
      <c r="V15" s="3" t="s">
        <v>7</v>
      </c>
      <c r="W15" s="3"/>
      <c r="X15" s="3"/>
      <c r="Y15" s="3"/>
      <c r="Z15" s="3"/>
      <c r="AA15" s="3"/>
      <c r="AB15" s="54">
        <v>0.75</v>
      </c>
      <c r="AC15" t="s">
        <v>4</v>
      </c>
      <c r="AE15" s="106" t="s">
        <v>89</v>
      </c>
      <c r="AF15" s="3" t="s">
        <v>7</v>
      </c>
      <c r="AG15" s="3"/>
      <c r="AH15" s="3"/>
      <c r="AI15" s="3"/>
      <c r="AJ15" s="3"/>
      <c r="AK15" s="3"/>
      <c r="AL15" s="54">
        <v>0.75</v>
      </c>
      <c r="AM15" t="s">
        <v>4</v>
      </c>
      <c r="AO15" s="106" t="s">
        <v>89</v>
      </c>
      <c r="AP15" s="3" t="s">
        <v>7</v>
      </c>
      <c r="AQ15" s="3"/>
      <c r="AR15" s="3"/>
      <c r="AS15" s="3"/>
      <c r="AT15" s="3"/>
      <c r="AU15" s="3"/>
      <c r="AV15" s="54">
        <v>0.75</v>
      </c>
      <c r="AW15" t="s">
        <v>4</v>
      </c>
      <c r="AX15" s="19" t="s">
        <v>28</v>
      </c>
    </row>
    <row r="16" spans="1:50" ht="9" customHeight="1" thickBot="1" x14ac:dyDescent="0.4">
      <c r="A16" s="106"/>
      <c r="K16" s="106"/>
      <c r="U16" s="106"/>
      <c r="AE16" s="106"/>
      <c r="AO16" s="106"/>
      <c r="AX16" s="19"/>
    </row>
    <row r="17" spans="1:50" ht="23" customHeight="1" thickBot="1" x14ac:dyDescent="0.4">
      <c r="A17" s="106"/>
      <c r="B17" s="3" t="s">
        <v>88</v>
      </c>
      <c r="C17" s="3"/>
      <c r="D17" s="3"/>
      <c r="E17" s="3"/>
      <c r="F17" s="3"/>
      <c r="G17" s="3"/>
      <c r="H17" s="55">
        <v>500</v>
      </c>
      <c r="I17" t="s">
        <v>6</v>
      </c>
      <c r="K17" s="106"/>
      <c r="L17" s="3" t="s">
        <v>88</v>
      </c>
      <c r="M17" s="3"/>
      <c r="N17" s="3"/>
      <c r="O17" s="3"/>
      <c r="P17" s="3"/>
      <c r="Q17" s="3"/>
      <c r="R17" s="55">
        <v>-100</v>
      </c>
      <c r="S17" t="s">
        <v>6</v>
      </c>
      <c r="U17" s="106"/>
      <c r="V17" s="3" t="s">
        <v>88</v>
      </c>
      <c r="W17" s="3"/>
      <c r="X17" s="3"/>
      <c r="Y17" s="3"/>
      <c r="Z17" s="3"/>
      <c r="AA17" s="3"/>
      <c r="AB17" s="55">
        <v>50</v>
      </c>
      <c r="AC17" t="s">
        <v>6</v>
      </c>
      <c r="AE17" s="106"/>
      <c r="AF17" s="3" t="s">
        <v>88</v>
      </c>
      <c r="AG17" s="3"/>
      <c r="AH17" s="3"/>
      <c r="AI17" s="3"/>
      <c r="AJ17" s="3"/>
      <c r="AK17" s="3"/>
      <c r="AL17" s="55">
        <v>-200</v>
      </c>
      <c r="AM17" t="s">
        <v>6</v>
      </c>
      <c r="AO17" s="106"/>
      <c r="AP17" s="3" t="s">
        <v>87</v>
      </c>
      <c r="AQ17" s="3"/>
      <c r="AR17" s="3"/>
      <c r="AS17" s="3"/>
      <c r="AT17" s="3"/>
      <c r="AU17" s="3"/>
      <c r="AV17" s="55">
        <v>-500</v>
      </c>
      <c r="AW17" t="s">
        <v>6</v>
      </c>
      <c r="AX17" s="19" t="s">
        <v>30</v>
      </c>
    </row>
    <row r="18" spans="1:50" ht="9" customHeight="1" thickBot="1" x14ac:dyDescent="0.4">
      <c r="A18" s="106"/>
      <c r="K18" s="106"/>
      <c r="U18" s="106"/>
      <c r="AE18" s="106"/>
      <c r="AO18" s="106"/>
      <c r="AX18" s="19"/>
    </row>
    <row r="19" spans="1:50" ht="23" customHeight="1" thickBot="1" x14ac:dyDescent="0.4">
      <c r="A19" s="106"/>
      <c r="B19" s="3" t="s">
        <v>9</v>
      </c>
      <c r="C19" s="3"/>
      <c r="D19" s="3"/>
      <c r="E19" s="3"/>
      <c r="F19" s="3"/>
      <c r="G19" s="3"/>
      <c r="H19" s="54">
        <v>0.5</v>
      </c>
      <c r="I19" t="s">
        <v>4</v>
      </c>
      <c r="K19" s="106"/>
      <c r="L19" s="3" t="s">
        <v>9</v>
      </c>
      <c r="M19" s="3"/>
      <c r="N19" s="3"/>
      <c r="O19" s="3"/>
      <c r="P19" s="3"/>
      <c r="Q19" s="3"/>
      <c r="R19" s="54">
        <v>0.5</v>
      </c>
      <c r="S19" t="s">
        <v>4</v>
      </c>
      <c r="U19" s="106"/>
      <c r="V19" s="3" t="s">
        <v>9</v>
      </c>
      <c r="W19" s="3"/>
      <c r="X19" s="3"/>
      <c r="Y19" s="3"/>
      <c r="Z19" s="3"/>
      <c r="AA19" s="3"/>
      <c r="AB19" s="54">
        <v>0.5</v>
      </c>
      <c r="AC19" t="s">
        <v>4</v>
      </c>
      <c r="AE19" s="106"/>
      <c r="AF19" s="3" t="s">
        <v>9</v>
      </c>
      <c r="AG19" s="3"/>
      <c r="AH19" s="3"/>
      <c r="AI19" s="3"/>
      <c r="AJ19" s="3"/>
      <c r="AK19" s="3"/>
      <c r="AL19" s="54">
        <v>0.5</v>
      </c>
      <c r="AM19" t="s">
        <v>4</v>
      </c>
      <c r="AO19" s="106"/>
      <c r="AP19" s="3" t="s">
        <v>9</v>
      </c>
      <c r="AQ19" s="3"/>
      <c r="AR19" s="3"/>
      <c r="AS19" s="3"/>
      <c r="AT19" s="3"/>
      <c r="AU19" s="3"/>
      <c r="AV19" s="54">
        <v>0.5</v>
      </c>
      <c r="AW19" t="s">
        <v>4</v>
      </c>
      <c r="AX19" s="19" t="s">
        <v>28</v>
      </c>
    </row>
    <row r="20" spans="1:50" ht="9" customHeight="1" thickBot="1" x14ac:dyDescent="0.4">
      <c r="A20" s="106"/>
      <c r="K20" s="106"/>
      <c r="U20" s="106"/>
      <c r="AE20" s="106"/>
      <c r="AO20" s="106"/>
      <c r="AX20" s="19"/>
    </row>
    <row r="21" spans="1:50" ht="23" customHeight="1" thickBot="1" x14ac:dyDescent="0.4">
      <c r="A21" s="106"/>
      <c r="B21" s="3" t="s">
        <v>10</v>
      </c>
      <c r="C21" s="3"/>
      <c r="D21" s="3"/>
      <c r="E21" s="3"/>
      <c r="F21" s="3"/>
      <c r="G21" s="3"/>
      <c r="H21" s="54">
        <v>2</v>
      </c>
      <c r="I21" t="s">
        <v>6</v>
      </c>
      <c r="K21" s="106"/>
      <c r="L21" s="3" t="s">
        <v>10</v>
      </c>
      <c r="M21" s="3"/>
      <c r="N21" s="3"/>
      <c r="O21" s="3"/>
      <c r="P21" s="3"/>
      <c r="Q21" s="3"/>
      <c r="R21" s="54">
        <v>2</v>
      </c>
      <c r="S21" t="s">
        <v>6</v>
      </c>
      <c r="U21" s="106"/>
      <c r="V21" s="3" t="s">
        <v>10</v>
      </c>
      <c r="W21" s="3"/>
      <c r="X21" s="3"/>
      <c r="Y21" s="3"/>
      <c r="Z21" s="3"/>
      <c r="AA21" s="3"/>
      <c r="AB21" s="54">
        <v>2</v>
      </c>
      <c r="AC21" t="s">
        <v>6</v>
      </c>
      <c r="AE21" s="106"/>
      <c r="AF21" s="3" t="s">
        <v>10</v>
      </c>
      <c r="AG21" s="3"/>
      <c r="AH21" s="3"/>
      <c r="AI21" s="3"/>
      <c r="AJ21" s="3"/>
      <c r="AK21" s="3"/>
      <c r="AL21" s="54">
        <v>2</v>
      </c>
      <c r="AM21" t="s">
        <v>6</v>
      </c>
      <c r="AO21" s="106"/>
      <c r="AP21" s="3" t="s">
        <v>10</v>
      </c>
      <c r="AQ21" s="3"/>
      <c r="AR21" s="3"/>
      <c r="AS21" s="3"/>
      <c r="AT21" s="3"/>
      <c r="AU21" s="3"/>
      <c r="AV21" s="54">
        <v>2</v>
      </c>
      <c r="AW21" t="s">
        <v>6</v>
      </c>
      <c r="AX21" s="19" t="s">
        <v>28</v>
      </c>
    </row>
    <row r="22" spans="1:50" ht="9" customHeight="1" thickBot="1" x14ac:dyDescent="0.4">
      <c r="A22" s="106"/>
      <c r="K22" s="106"/>
      <c r="U22" s="106"/>
      <c r="AE22" s="106"/>
      <c r="AO22" s="106"/>
      <c r="AX22" s="19"/>
    </row>
    <row r="23" spans="1:50" ht="23" customHeight="1" thickBot="1" x14ac:dyDescent="0.4">
      <c r="A23" s="106"/>
      <c r="B23" s="3" t="s">
        <v>86</v>
      </c>
      <c r="C23" s="3"/>
      <c r="D23" s="3"/>
      <c r="E23" s="3"/>
      <c r="F23" s="3"/>
      <c r="G23" s="3"/>
      <c r="H23" s="55">
        <v>1000</v>
      </c>
      <c r="I23" t="s">
        <v>5</v>
      </c>
      <c r="K23" s="106"/>
      <c r="L23" s="3" t="s">
        <v>86</v>
      </c>
      <c r="M23" s="3"/>
      <c r="N23" s="3"/>
      <c r="O23" s="3"/>
      <c r="P23" s="3"/>
      <c r="Q23" s="3"/>
      <c r="R23" s="55">
        <v>-500</v>
      </c>
      <c r="S23" t="s">
        <v>5</v>
      </c>
      <c r="U23" s="106"/>
      <c r="V23" s="3" t="s">
        <v>86</v>
      </c>
      <c r="W23" s="3"/>
      <c r="X23" s="3"/>
      <c r="Y23" s="3"/>
      <c r="Z23" s="3"/>
      <c r="AA23" s="3"/>
      <c r="AB23" s="55">
        <v>500</v>
      </c>
      <c r="AC23" t="s">
        <v>5</v>
      </c>
      <c r="AE23" s="106"/>
      <c r="AF23" s="3" t="s">
        <v>86</v>
      </c>
      <c r="AG23" s="3"/>
      <c r="AH23" s="3"/>
      <c r="AI23" s="3"/>
      <c r="AJ23" s="3"/>
      <c r="AK23" s="3"/>
      <c r="AL23" s="55">
        <v>-1000</v>
      </c>
      <c r="AM23" t="s">
        <v>5</v>
      </c>
      <c r="AO23" s="106"/>
      <c r="AP23" s="3" t="s">
        <v>86</v>
      </c>
      <c r="AQ23" s="3"/>
      <c r="AR23" s="3"/>
      <c r="AS23" s="3"/>
      <c r="AT23" s="3"/>
      <c r="AU23" s="3"/>
      <c r="AV23" s="55">
        <v>-4000</v>
      </c>
      <c r="AW23" t="s">
        <v>5</v>
      </c>
      <c r="AX23" s="19" t="s">
        <v>28</v>
      </c>
    </row>
    <row r="24" spans="1:50" ht="9" customHeight="1" thickBot="1" x14ac:dyDescent="0.4">
      <c r="A24" s="106"/>
      <c r="K24" s="106"/>
      <c r="U24" s="106"/>
      <c r="AE24" s="106"/>
      <c r="AO24" s="106"/>
      <c r="AX24" s="19"/>
    </row>
    <row r="25" spans="1:50" ht="23" customHeight="1" thickBot="1" x14ac:dyDescent="0.4">
      <c r="A25" s="106"/>
      <c r="B25" s="3" t="s">
        <v>85</v>
      </c>
      <c r="C25" s="3"/>
      <c r="D25" s="3"/>
      <c r="E25" s="3"/>
      <c r="F25" s="3"/>
      <c r="G25" s="3"/>
      <c r="H25" s="54">
        <v>3</v>
      </c>
      <c r="I25" t="s">
        <v>4</v>
      </c>
      <c r="K25" s="106"/>
      <c r="L25" s="3" t="s">
        <v>85</v>
      </c>
      <c r="M25" s="3"/>
      <c r="N25" s="3"/>
      <c r="O25" s="3"/>
      <c r="P25" s="3"/>
      <c r="Q25" s="3"/>
      <c r="R25" s="54">
        <v>3</v>
      </c>
      <c r="S25" t="s">
        <v>4</v>
      </c>
      <c r="U25" s="106"/>
      <c r="V25" s="3" t="s">
        <v>85</v>
      </c>
      <c r="W25" s="3"/>
      <c r="X25" s="3"/>
      <c r="Y25" s="3"/>
      <c r="Z25" s="3"/>
      <c r="AA25" s="3"/>
      <c r="AB25" s="54">
        <v>3</v>
      </c>
      <c r="AC25" t="s">
        <v>4</v>
      </c>
      <c r="AE25" s="106"/>
      <c r="AF25" s="3" t="s">
        <v>85</v>
      </c>
      <c r="AG25" s="3"/>
      <c r="AH25" s="3"/>
      <c r="AI25" s="3"/>
      <c r="AJ25" s="3"/>
      <c r="AK25" s="3"/>
      <c r="AL25" s="54">
        <v>3</v>
      </c>
      <c r="AM25" t="s">
        <v>4</v>
      </c>
      <c r="AO25" s="106"/>
      <c r="AP25" s="3" t="s">
        <v>85</v>
      </c>
      <c r="AQ25" s="3"/>
      <c r="AR25" s="3"/>
      <c r="AS25" s="3"/>
      <c r="AT25" s="3"/>
      <c r="AU25" s="3"/>
      <c r="AV25" s="54">
        <v>3</v>
      </c>
      <c r="AW25" t="s">
        <v>4</v>
      </c>
      <c r="AX25" s="19" t="s">
        <v>28</v>
      </c>
    </row>
    <row r="26" spans="1:50" ht="9" customHeight="1" thickBot="1" x14ac:dyDescent="0.4">
      <c r="A26" s="106"/>
      <c r="K26" s="106"/>
      <c r="U26" s="106"/>
      <c r="AE26" s="106"/>
      <c r="AO26" s="106"/>
      <c r="AX26" s="19"/>
    </row>
    <row r="27" spans="1:50" ht="23" customHeight="1" thickBot="1" x14ac:dyDescent="0.4">
      <c r="A27" s="106"/>
      <c r="B27" s="3" t="s">
        <v>84</v>
      </c>
      <c r="C27" s="3"/>
      <c r="D27" s="3"/>
      <c r="E27" s="3"/>
      <c r="F27" s="3"/>
      <c r="G27" s="3"/>
      <c r="H27" s="55">
        <v>75</v>
      </c>
      <c r="I27" t="s">
        <v>6</v>
      </c>
      <c r="K27" s="106"/>
      <c r="L27" s="3" t="s">
        <v>84</v>
      </c>
      <c r="M27" s="3"/>
      <c r="N27" s="3"/>
      <c r="O27" s="3"/>
      <c r="P27" s="3"/>
      <c r="Q27" s="3"/>
      <c r="R27" s="55">
        <v>-75</v>
      </c>
      <c r="S27" t="s">
        <v>6</v>
      </c>
      <c r="U27" s="106"/>
      <c r="V27" s="3" t="s">
        <v>84</v>
      </c>
      <c r="W27" s="3"/>
      <c r="X27" s="3"/>
      <c r="Y27" s="3"/>
      <c r="Z27" s="3"/>
      <c r="AA27" s="3"/>
      <c r="AB27" s="55">
        <v>75</v>
      </c>
      <c r="AC27" t="s">
        <v>6</v>
      </c>
      <c r="AE27" s="106"/>
      <c r="AF27" s="3" t="s">
        <v>84</v>
      </c>
      <c r="AG27" s="3"/>
      <c r="AH27" s="3"/>
      <c r="AI27" s="3"/>
      <c r="AJ27" s="3"/>
      <c r="AK27" s="3"/>
      <c r="AL27" s="55">
        <v>-150</v>
      </c>
      <c r="AM27" t="s">
        <v>6</v>
      </c>
      <c r="AO27" s="106"/>
      <c r="AP27" s="3" t="s">
        <v>84</v>
      </c>
      <c r="AQ27" s="3"/>
      <c r="AR27" s="3"/>
      <c r="AS27" s="3"/>
      <c r="AT27" s="3"/>
      <c r="AU27" s="3"/>
      <c r="AV27" s="55">
        <v>-100</v>
      </c>
      <c r="AW27" t="s">
        <v>6</v>
      </c>
      <c r="AX27" s="19" t="s">
        <v>28</v>
      </c>
    </row>
    <row r="28" spans="1:50" ht="9" customHeight="1" thickBot="1" x14ac:dyDescent="0.4">
      <c r="A28" s="106"/>
      <c r="K28" s="106"/>
      <c r="U28" s="106"/>
      <c r="AE28" s="106"/>
      <c r="AO28" s="106"/>
      <c r="AX28" s="19"/>
    </row>
    <row r="29" spans="1:50" ht="23" customHeight="1" thickBot="1" x14ac:dyDescent="0.4">
      <c r="A29" s="106"/>
      <c r="B29" s="3" t="s">
        <v>83</v>
      </c>
      <c r="C29" s="3"/>
      <c r="D29" s="3"/>
      <c r="E29" s="3"/>
      <c r="F29" s="3"/>
      <c r="G29" s="3"/>
      <c r="H29" s="54">
        <v>3</v>
      </c>
      <c r="I29" t="s">
        <v>4</v>
      </c>
      <c r="K29" s="106"/>
      <c r="L29" s="3" t="s">
        <v>83</v>
      </c>
      <c r="M29" s="3"/>
      <c r="N29" s="3"/>
      <c r="O29" s="3"/>
      <c r="P29" s="3"/>
      <c r="Q29" s="3"/>
      <c r="R29" s="54">
        <v>3</v>
      </c>
      <c r="S29" t="s">
        <v>4</v>
      </c>
      <c r="U29" s="106"/>
      <c r="V29" s="3" t="s">
        <v>83</v>
      </c>
      <c r="W29" s="3"/>
      <c r="X29" s="3"/>
      <c r="Y29" s="3"/>
      <c r="Z29" s="3"/>
      <c r="AA29" s="3"/>
      <c r="AB29" s="54">
        <v>3</v>
      </c>
      <c r="AC29" t="s">
        <v>4</v>
      </c>
      <c r="AE29" s="106"/>
      <c r="AF29" s="3" t="s">
        <v>83</v>
      </c>
      <c r="AG29" s="3"/>
      <c r="AH29" s="3"/>
      <c r="AI29" s="3"/>
      <c r="AJ29" s="3"/>
      <c r="AK29" s="3"/>
      <c r="AL29" s="54">
        <v>3</v>
      </c>
      <c r="AM29" t="s">
        <v>4</v>
      </c>
      <c r="AO29" s="106"/>
      <c r="AP29" s="3" t="s">
        <v>83</v>
      </c>
      <c r="AQ29" s="3"/>
      <c r="AR29" s="3"/>
      <c r="AS29" s="3"/>
      <c r="AT29" s="3"/>
      <c r="AU29" s="3"/>
      <c r="AV29" s="54">
        <v>3</v>
      </c>
      <c r="AW29" t="s">
        <v>4</v>
      </c>
      <c r="AX29" s="19" t="s">
        <v>28</v>
      </c>
    </row>
    <row r="30" spans="1:50" ht="9" customHeight="1" thickBot="1" x14ac:dyDescent="0.4">
      <c r="A30" s="106"/>
      <c r="K30" s="106"/>
      <c r="U30" s="106"/>
      <c r="AE30" s="106"/>
      <c r="AO30" s="106"/>
      <c r="AX30" s="19"/>
    </row>
    <row r="31" spans="1:50" ht="23" customHeight="1" thickBot="1" x14ac:dyDescent="0.4">
      <c r="A31" s="106"/>
      <c r="B31" s="3" t="s">
        <v>82</v>
      </c>
      <c r="C31" s="3"/>
      <c r="D31" s="3"/>
      <c r="E31" s="3"/>
      <c r="F31" s="3"/>
      <c r="G31" s="3"/>
      <c r="H31" s="55">
        <v>10</v>
      </c>
      <c r="I31" t="s">
        <v>16</v>
      </c>
      <c r="K31" s="106"/>
      <c r="L31" s="3" t="s">
        <v>82</v>
      </c>
      <c r="M31" s="3"/>
      <c r="N31" s="3"/>
      <c r="O31" s="3"/>
      <c r="P31" s="3"/>
      <c r="Q31" s="3"/>
      <c r="R31" s="55">
        <v>0</v>
      </c>
      <c r="S31" t="s">
        <v>16</v>
      </c>
      <c r="U31" s="106"/>
      <c r="V31" s="3" t="s">
        <v>82</v>
      </c>
      <c r="W31" s="3"/>
      <c r="X31" s="3"/>
      <c r="Y31" s="3"/>
      <c r="Z31" s="3"/>
      <c r="AA31" s="3"/>
      <c r="AB31" s="55">
        <v>0</v>
      </c>
      <c r="AC31" t="s">
        <v>16</v>
      </c>
      <c r="AE31" s="106"/>
      <c r="AF31" s="3" t="s">
        <v>82</v>
      </c>
      <c r="AG31" s="3"/>
      <c r="AH31" s="3"/>
      <c r="AI31" s="3"/>
      <c r="AJ31" s="3"/>
      <c r="AK31" s="3"/>
      <c r="AL31" s="55">
        <v>0</v>
      </c>
      <c r="AM31" t="s">
        <v>16</v>
      </c>
      <c r="AO31" s="106"/>
      <c r="AP31" s="3" t="s">
        <v>82</v>
      </c>
      <c r="AQ31" s="3"/>
      <c r="AR31" s="3"/>
      <c r="AS31" s="3"/>
      <c r="AT31" s="3"/>
      <c r="AU31" s="3"/>
      <c r="AV31" s="55">
        <v>-100</v>
      </c>
      <c r="AW31" t="s">
        <v>16</v>
      </c>
      <c r="AX31" s="19" t="s">
        <v>28</v>
      </c>
    </row>
    <row r="32" spans="1:50" ht="9" customHeight="1" thickBot="1" x14ac:dyDescent="0.4">
      <c r="K32"/>
      <c r="U32"/>
      <c r="AE32"/>
      <c r="AO32"/>
      <c r="AX32" s="19"/>
    </row>
    <row r="33" spans="1:50" ht="27" customHeight="1" thickBot="1" x14ac:dyDescent="0.4">
      <c r="B33" s="21" t="s">
        <v>81</v>
      </c>
      <c r="C33" s="21"/>
      <c r="D33" s="21"/>
      <c r="E33" s="21"/>
      <c r="F33" s="21"/>
      <c r="G33" s="21"/>
      <c r="H33" s="22">
        <f>H12*((H15*H17)+(H19*H21*H23)+(H25*H27)+(H29*H31))</f>
        <v>81500</v>
      </c>
      <c r="K33"/>
      <c r="L33" s="21" t="s">
        <v>81</v>
      </c>
      <c r="M33" s="21"/>
      <c r="N33" s="21"/>
      <c r="O33" s="21"/>
      <c r="P33" s="21"/>
      <c r="Q33" s="21"/>
      <c r="R33" s="22">
        <f>R12*((R15*R17)+(R19*R21*R23)+(R25*R27)+(R29*R31))</f>
        <v>-240000</v>
      </c>
      <c r="U33"/>
      <c r="V33" s="21" t="s">
        <v>81</v>
      </c>
      <c r="W33" s="21"/>
      <c r="X33" s="21"/>
      <c r="Y33" s="21"/>
      <c r="Z33" s="21"/>
      <c r="AA33" s="21"/>
      <c r="AB33" s="22">
        <f>AB12*((AB15*AB17)+(AB19*AB21*AB23)+(AB25*AB27)+(AB29*AB31))</f>
        <v>38125</v>
      </c>
      <c r="AE33"/>
      <c r="AF33" s="21" t="s">
        <v>81</v>
      </c>
      <c r="AG33" s="21"/>
      <c r="AH33" s="21"/>
      <c r="AI33" s="21"/>
      <c r="AJ33" s="21"/>
      <c r="AK33" s="21"/>
      <c r="AL33" s="22">
        <f>AL12*((AL15*AL17)+(AL19*AL21*AL23)+(AL25*AL27)+(AL29*AL31))</f>
        <v>-160000</v>
      </c>
      <c r="AO33"/>
      <c r="AP33" s="21" t="s">
        <v>81</v>
      </c>
      <c r="AQ33" s="21"/>
      <c r="AR33" s="21"/>
      <c r="AS33" s="21"/>
      <c r="AT33" s="21"/>
      <c r="AU33" s="21"/>
      <c r="AV33" s="22">
        <f>AV12*((AV15*AV17)+(AV19*AV21*AV23)+(AV25*AV27)+(AV29*AV31))</f>
        <v>-124375</v>
      </c>
      <c r="AX33" s="19"/>
    </row>
    <row r="34" spans="1:50" ht="15" thickBot="1" x14ac:dyDescent="0.4">
      <c r="K34"/>
      <c r="U34"/>
      <c r="AE34"/>
      <c r="AO34"/>
      <c r="AX34" s="14"/>
    </row>
    <row r="35" spans="1:50" ht="29.5" thickBot="1" x14ac:dyDescent="0.4">
      <c r="A35" s="106" t="s">
        <v>18</v>
      </c>
      <c r="B35" s="3" t="s">
        <v>19</v>
      </c>
      <c r="C35" s="3"/>
      <c r="D35" s="3"/>
      <c r="E35" s="3"/>
      <c r="F35" s="3"/>
      <c r="G35" s="3"/>
      <c r="H35" s="10">
        <v>0.3</v>
      </c>
      <c r="K35" s="106" t="s">
        <v>18</v>
      </c>
      <c r="L35" s="3" t="s">
        <v>19</v>
      </c>
      <c r="M35" s="3"/>
      <c r="N35" s="3"/>
      <c r="O35" s="3"/>
      <c r="P35" s="3"/>
      <c r="Q35" s="3"/>
      <c r="R35" s="10">
        <v>0.3</v>
      </c>
      <c r="U35" s="106" t="s">
        <v>18</v>
      </c>
      <c r="V35" s="3" t="s">
        <v>19</v>
      </c>
      <c r="W35" s="3"/>
      <c r="X35" s="3"/>
      <c r="Y35" s="3"/>
      <c r="Z35" s="3"/>
      <c r="AA35" s="3"/>
      <c r="AB35" s="10">
        <v>0.3</v>
      </c>
      <c r="AE35" s="106" t="s">
        <v>18</v>
      </c>
      <c r="AF35" s="3" t="s">
        <v>19</v>
      </c>
      <c r="AG35" s="3"/>
      <c r="AH35" s="3"/>
      <c r="AI35" s="3"/>
      <c r="AJ35" s="3"/>
      <c r="AK35" s="3"/>
      <c r="AL35" s="10">
        <v>0.3</v>
      </c>
      <c r="AO35" s="106" t="s">
        <v>18</v>
      </c>
      <c r="AP35" s="3" t="s">
        <v>19</v>
      </c>
      <c r="AQ35" s="3"/>
      <c r="AR35" s="3"/>
      <c r="AS35" s="3"/>
      <c r="AT35" s="3"/>
      <c r="AU35" s="3"/>
      <c r="AV35" s="10">
        <v>0.3</v>
      </c>
      <c r="AX35" s="77" t="s">
        <v>33</v>
      </c>
    </row>
    <row r="36" spans="1:50" ht="7.25" customHeight="1" thickBot="1" x14ac:dyDescent="0.4">
      <c r="A36" s="106"/>
      <c r="K36" s="106"/>
      <c r="U36" s="106"/>
      <c r="AE36" s="106"/>
      <c r="AO36" s="106"/>
      <c r="AX36" s="14"/>
    </row>
    <row r="37" spans="1:50" ht="15" thickBot="1" x14ac:dyDescent="0.4">
      <c r="A37" s="106"/>
      <c r="B37" s="3" t="s">
        <v>80</v>
      </c>
      <c r="C37" s="3"/>
      <c r="D37" s="3"/>
      <c r="E37" s="3"/>
      <c r="F37" s="3"/>
      <c r="G37" s="3"/>
      <c r="H37" s="58">
        <v>0</v>
      </c>
      <c r="I37" t="s">
        <v>6</v>
      </c>
      <c r="K37" s="106"/>
      <c r="L37" s="3" t="s">
        <v>80</v>
      </c>
      <c r="M37" s="3"/>
      <c r="N37" s="3"/>
      <c r="O37" s="3"/>
      <c r="P37" s="3"/>
      <c r="Q37" s="3"/>
      <c r="R37" s="58">
        <v>0</v>
      </c>
      <c r="S37" t="s">
        <v>6</v>
      </c>
      <c r="U37" s="106"/>
      <c r="V37" s="3" t="s">
        <v>80</v>
      </c>
      <c r="W37" s="3"/>
      <c r="X37" s="3"/>
      <c r="Y37" s="3"/>
      <c r="Z37" s="3"/>
      <c r="AA37" s="3"/>
      <c r="AB37" s="58">
        <v>0</v>
      </c>
      <c r="AC37" t="s">
        <v>6</v>
      </c>
      <c r="AE37" s="106"/>
      <c r="AF37" s="3" t="s">
        <v>80</v>
      </c>
      <c r="AG37" s="3"/>
      <c r="AH37" s="3"/>
      <c r="AI37" s="3"/>
      <c r="AJ37" s="3"/>
      <c r="AK37" s="3"/>
      <c r="AL37" s="58">
        <v>0</v>
      </c>
      <c r="AM37" t="s">
        <v>6</v>
      </c>
      <c r="AO37" s="106"/>
      <c r="AP37" s="3" t="s">
        <v>80</v>
      </c>
      <c r="AQ37" s="3"/>
      <c r="AR37" s="3"/>
      <c r="AS37" s="3"/>
      <c r="AT37" s="3"/>
      <c r="AU37" s="3"/>
      <c r="AV37" s="58">
        <v>0</v>
      </c>
      <c r="AW37" t="s">
        <v>6</v>
      </c>
      <c r="AX37" s="19" t="s">
        <v>42</v>
      </c>
    </row>
    <row r="38" spans="1:50" ht="7.25" customHeight="1" thickBot="1" x14ac:dyDescent="0.4">
      <c r="A38" s="106"/>
      <c r="K38" s="106"/>
      <c r="U38" s="106"/>
      <c r="AE38" s="106"/>
      <c r="AO38" s="106"/>
      <c r="AX38" s="14"/>
    </row>
    <row r="39" spans="1:50" ht="29.5" thickBot="1" x14ac:dyDescent="0.4">
      <c r="A39" s="106"/>
      <c r="B39" s="3" t="s">
        <v>21</v>
      </c>
      <c r="C39" s="3"/>
      <c r="D39" s="3"/>
      <c r="E39" s="3"/>
      <c r="F39" s="3"/>
      <c r="G39" s="3"/>
      <c r="H39" s="10">
        <v>0.15</v>
      </c>
      <c r="K39" s="106"/>
      <c r="L39" s="3" t="s">
        <v>21</v>
      </c>
      <c r="M39" s="3"/>
      <c r="N39" s="3"/>
      <c r="O39" s="3"/>
      <c r="P39" s="3"/>
      <c r="Q39" s="3"/>
      <c r="R39" s="10">
        <v>0.15</v>
      </c>
      <c r="U39" s="106"/>
      <c r="V39" s="3" t="s">
        <v>21</v>
      </c>
      <c r="W39" s="3"/>
      <c r="X39" s="3"/>
      <c r="Y39" s="3"/>
      <c r="Z39" s="3"/>
      <c r="AA39" s="3"/>
      <c r="AB39" s="10">
        <v>0.15</v>
      </c>
      <c r="AE39" s="106"/>
      <c r="AF39" s="3" t="s">
        <v>21</v>
      </c>
      <c r="AG39" s="3"/>
      <c r="AH39" s="3"/>
      <c r="AI39" s="3"/>
      <c r="AJ39" s="3"/>
      <c r="AK39" s="3"/>
      <c r="AL39" s="10">
        <v>0.15</v>
      </c>
      <c r="AO39" s="106"/>
      <c r="AP39" s="3" t="s">
        <v>21</v>
      </c>
      <c r="AQ39" s="3"/>
      <c r="AR39" s="3"/>
      <c r="AS39" s="3"/>
      <c r="AT39" s="3"/>
      <c r="AU39" s="3"/>
      <c r="AV39" s="10">
        <v>0.15</v>
      </c>
      <c r="AX39" s="77" t="s">
        <v>33</v>
      </c>
    </row>
    <row r="40" spans="1:50" ht="7.25" customHeight="1" thickBot="1" x14ac:dyDescent="0.4">
      <c r="A40" s="106"/>
      <c r="K40" s="106"/>
      <c r="U40" s="106"/>
      <c r="AE40" s="106"/>
      <c r="AO40" s="106"/>
      <c r="AX40" s="14"/>
    </row>
    <row r="41" spans="1:50" ht="29.5" thickBot="1" x14ac:dyDescent="0.4">
      <c r="A41" s="106"/>
      <c r="B41" s="3" t="s">
        <v>22</v>
      </c>
      <c r="C41" s="3"/>
      <c r="D41" s="3"/>
      <c r="E41" s="3"/>
      <c r="F41" s="3"/>
      <c r="G41" s="3"/>
      <c r="H41" s="10">
        <v>0</v>
      </c>
      <c r="I41" t="s">
        <v>6</v>
      </c>
      <c r="K41" s="106"/>
      <c r="L41" s="3" t="s">
        <v>22</v>
      </c>
      <c r="M41" s="3"/>
      <c r="N41" s="3"/>
      <c r="O41" s="3"/>
      <c r="P41" s="3"/>
      <c r="Q41" s="3"/>
      <c r="R41" s="10">
        <v>0</v>
      </c>
      <c r="S41" t="s">
        <v>6</v>
      </c>
      <c r="U41" s="106"/>
      <c r="V41" s="3" t="s">
        <v>22</v>
      </c>
      <c r="W41" s="3"/>
      <c r="X41" s="3"/>
      <c r="Y41" s="3"/>
      <c r="Z41" s="3"/>
      <c r="AA41" s="3"/>
      <c r="AB41" s="10">
        <v>0</v>
      </c>
      <c r="AC41" t="s">
        <v>6</v>
      </c>
      <c r="AE41" s="106"/>
      <c r="AF41" s="3" t="s">
        <v>22</v>
      </c>
      <c r="AG41" s="3"/>
      <c r="AH41" s="3"/>
      <c r="AI41" s="3"/>
      <c r="AJ41" s="3"/>
      <c r="AK41" s="3"/>
      <c r="AL41" s="10">
        <v>0</v>
      </c>
      <c r="AM41" t="s">
        <v>6</v>
      </c>
      <c r="AO41" s="106"/>
      <c r="AP41" s="3" t="s">
        <v>22</v>
      </c>
      <c r="AQ41" s="3"/>
      <c r="AR41" s="3"/>
      <c r="AS41" s="3"/>
      <c r="AT41" s="3"/>
      <c r="AU41" s="3"/>
      <c r="AV41" s="10">
        <v>0</v>
      </c>
      <c r="AW41" t="s">
        <v>6</v>
      </c>
      <c r="AX41" s="77" t="s">
        <v>33</v>
      </c>
    </row>
    <row r="42" spans="1:50" ht="7.25" customHeight="1" thickBot="1" x14ac:dyDescent="0.4">
      <c r="A42" s="106"/>
      <c r="K42" s="106"/>
      <c r="U42" s="106"/>
      <c r="AE42" s="106"/>
      <c r="AO42" s="106"/>
      <c r="AX42" s="14"/>
    </row>
    <row r="43" spans="1:50" ht="15" thickBot="1" x14ac:dyDescent="0.4">
      <c r="A43" s="106"/>
      <c r="B43" s="3" t="s">
        <v>79</v>
      </c>
      <c r="C43" s="3"/>
      <c r="D43" s="3"/>
      <c r="E43" s="3"/>
      <c r="F43" s="3"/>
      <c r="G43" s="3"/>
      <c r="H43" s="58">
        <v>0</v>
      </c>
      <c r="I43" t="s">
        <v>5</v>
      </c>
      <c r="K43" s="106"/>
      <c r="L43" s="3" t="s">
        <v>79</v>
      </c>
      <c r="M43" s="3"/>
      <c r="N43" s="3"/>
      <c r="O43" s="3"/>
      <c r="P43" s="3"/>
      <c r="Q43" s="3"/>
      <c r="R43" s="58">
        <v>0</v>
      </c>
      <c r="S43" t="s">
        <v>5</v>
      </c>
      <c r="U43" s="106"/>
      <c r="V43" s="3" t="s">
        <v>79</v>
      </c>
      <c r="W43" s="3"/>
      <c r="X43" s="3"/>
      <c r="Y43" s="3"/>
      <c r="Z43" s="3"/>
      <c r="AA43" s="3"/>
      <c r="AB43" s="58">
        <v>0</v>
      </c>
      <c r="AC43" t="s">
        <v>5</v>
      </c>
      <c r="AE43" s="106"/>
      <c r="AF43" s="3" t="s">
        <v>79</v>
      </c>
      <c r="AG43" s="3"/>
      <c r="AH43" s="3"/>
      <c r="AI43" s="3"/>
      <c r="AJ43" s="3"/>
      <c r="AK43" s="3"/>
      <c r="AL43" s="58">
        <v>0</v>
      </c>
      <c r="AM43" t="s">
        <v>5</v>
      </c>
      <c r="AO43" s="106"/>
      <c r="AP43" s="3" t="s">
        <v>79</v>
      </c>
      <c r="AQ43" s="3"/>
      <c r="AR43" s="3"/>
      <c r="AS43" s="3"/>
      <c r="AT43" s="3"/>
      <c r="AU43" s="3"/>
      <c r="AV43" s="58">
        <v>0</v>
      </c>
      <c r="AW43" t="s">
        <v>5</v>
      </c>
      <c r="AX43" s="19" t="s">
        <v>42</v>
      </c>
    </row>
    <row r="44" spans="1:50" ht="7.25" customHeight="1" thickBot="1" x14ac:dyDescent="0.4">
      <c r="A44" s="106"/>
      <c r="K44" s="106"/>
      <c r="U44" s="106"/>
      <c r="AE44" s="106"/>
      <c r="AO44" s="106"/>
      <c r="AX44" s="14"/>
    </row>
    <row r="45" spans="1:50" ht="45.75" customHeight="1" thickBot="1" x14ac:dyDescent="0.4">
      <c r="A45" s="106"/>
      <c r="B45" s="104" t="str">
        <f>"Expected Percentage Reduction in Outpatient Visits"&amp;CHAR(10)&amp;"(net of any rebound, negative values indicate rebound greater than initial intervention reductions)"</f>
        <v>Expected Percentage Reduction in Outpatient Visits
(net of any rebound, negative values indicate rebound greater than initial intervention reductions)</v>
      </c>
      <c r="C45" s="104"/>
      <c r="D45" s="104"/>
      <c r="E45" s="104"/>
      <c r="F45" s="104"/>
      <c r="G45" s="105"/>
      <c r="H45" s="10">
        <v>-0.2</v>
      </c>
      <c r="K45" s="106"/>
      <c r="L45" s="104" t="str">
        <f>"Expected Percentage Reduction in Outpatient Visits"&amp;CHAR(10)&amp;"(net of any rebound, negative values indicate rebound greater than initial intervention reductions)"</f>
        <v>Expected Percentage Reduction in Outpatient Visits
(net of any rebound, negative values indicate rebound greater than initial intervention reductions)</v>
      </c>
      <c r="M45" s="104"/>
      <c r="N45" s="104"/>
      <c r="O45" s="104"/>
      <c r="P45" s="104"/>
      <c r="Q45" s="105"/>
      <c r="R45" s="10">
        <v>-0.2</v>
      </c>
      <c r="U45" s="106"/>
      <c r="V45" s="104" t="str">
        <f>"Expected Percentage Reduction in Outpatient Visits"&amp;CHAR(10)&amp;"(net of any rebound, negative values indicate rebound greater than initial intervention reductions)"</f>
        <v>Expected Percentage Reduction in Outpatient Visits
(net of any rebound, negative values indicate rebound greater than initial intervention reductions)</v>
      </c>
      <c r="W45" s="104"/>
      <c r="X45" s="104"/>
      <c r="Y45" s="104"/>
      <c r="Z45" s="104"/>
      <c r="AA45" s="105"/>
      <c r="AB45" s="10">
        <v>-0.2</v>
      </c>
      <c r="AE45" s="106"/>
      <c r="AF45" s="104" t="str">
        <f>"Expected Percentage Reduction in Outpatient Visits"&amp;CHAR(10)&amp;"(net of any rebound, negative values indicate rebound greater than initial intervention reductions)"</f>
        <v>Expected Percentage Reduction in Outpatient Visits
(net of any rebound, negative values indicate rebound greater than initial intervention reductions)</v>
      </c>
      <c r="AG45" s="104"/>
      <c r="AH45" s="104"/>
      <c r="AI45" s="104"/>
      <c r="AJ45" s="104"/>
      <c r="AK45" s="105"/>
      <c r="AL45" s="10">
        <v>-0.2</v>
      </c>
      <c r="AO45" s="106"/>
      <c r="AP45" s="104" t="str">
        <f>"Expected Percentage Reduction in Outpatient Visits"&amp;CHAR(10)&amp;"(net of any rebound, negative values indicate rebound greater than initial intervention reductions)"</f>
        <v>Expected Percentage Reduction in Outpatient Visits
(net of any rebound, negative values indicate rebound greater than initial intervention reductions)</v>
      </c>
      <c r="AQ45" s="104"/>
      <c r="AR45" s="104"/>
      <c r="AS45" s="104"/>
      <c r="AT45" s="104"/>
      <c r="AU45" s="105"/>
      <c r="AV45" s="10">
        <v>-0.2</v>
      </c>
      <c r="AX45" s="77" t="s">
        <v>34</v>
      </c>
    </row>
    <row r="46" spans="1:50" ht="7.25" customHeight="1" thickBot="1" x14ac:dyDescent="0.4">
      <c r="A46" s="106"/>
      <c r="K46" s="106"/>
      <c r="U46" s="106"/>
      <c r="AE46" s="106"/>
      <c r="AO46" s="106"/>
      <c r="AX46" s="14"/>
    </row>
    <row r="47" spans="1:50" ht="48.75" customHeight="1" thickBot="1" x14ac:dyDescent="0.4">
      <c r="A47" s="106"/>
      <c r="B47"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C47" s="104"/>
      <c r="D47" s="104"/>
      <c r="E47" s="104"/>
      <c r="F47" s="104"/>
      <c r="G47" s="105"/>
      <c r="H47" s="10">
        <v>-0.3</v>
      </c>
      <c r="K47" s="106"/>
      <c r="L47"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M47" s="104"/>
      <c r="N47" s="104"/>
      <c r="O47" s="104"/>
      <c r="P47" s="104"/>
      <c r="Q47" s="105"/>
      <c r="R47" s="10">
        <v>-0.3</v>
      </c>
      <c r="U47" s="106"/>
      <c r="V47"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W47" s="104"/>
      <c r="X47" s="104"/>
      <c r="Y47" s="104"/>
      <c r="Z47" s="104"/>
      <c r="AA47" s="105"/>
      <c r="AB47" s="10">
        <v>-0.3</v>
      </c>
      <c r="AE47" s="106"/>
      <c r="AF47"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AG47" s="104"/>
      <c r="AH47" s="104"/>
      <c r="AI47" s="104"/>
      <c r="AJ47" s="104"/>
      <c r="AK47" s="105"/>
      <c r="AL47" s="10">
        <v>-0.3</v>
      </c>
      <c r="AO47" s="106"/>
      <c r="AP47"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AQ47" s="104"/>
      <c r="AR47" s="104"/>
      <c r="AS47" s="104"/>
      <c r="AT47" s="104"/>
      <c r="AU47" s="105"/>
      <c r="AV47" s="10">
        <v>-0.3</v>
      </c>
      <c r="AX47" s="77" t="s">
        <v>33</v>
      </c>
    </row>
    <row r="48" spans="1:50" ht="7.25" customHeight="1" thickBot="1" x14ac:dyDescent="0.4">
      <c r="K48"/>
      <c r="U48"/>
      <c r="AE48"/>
      <c r="AO48"/>
      <c r="AX48" s="14"/>
    </row>
    <row r="49" spans="1:50" ht="32.25" customHeight="1" thickBot="1" x14ac:dyDescent="0.4">
      <c r="B49" s="123" t="s">
        <v>78</v>
      </c>
      <c r="C49" s="123"/>
      <c r="D49" s="123"/>
      <c r="E49" s="123"/>
      <c r="F49" s="123"/>
      <c r="G49" s="124"/>
      <c r="H49" s="23">
        <f>-(H33-(H12*((((H15)*(1-H35))*(H17*(1-H37)))+(((H19)*(1-H39))*((H21*(1-H41))*(H23*(1-H43)))+(((H25)*(1-H45))*H27)+(((H29)*(1-H47))*H31)))))</f>
        <v>-10425</v>
      </c>
      <c r="I49" t="s">
        <v>57</v>
      </c>
      <c r="K49"/>
      <c r="L49" s="123" t="s">
        <v>78</v>
      </c>
      <c r="M49" s="123"/>
      <c r="N49" s="123"/>
      <c r="O49" s="123"/>
      <c r="P49" s="123"/>
      <c r="Q49" s="124"/>
      <c r="R49" s="23">
        <f>-(R33-(R12*((((R15)*(1-R35))*(R17*(1-R37)))+(((R19)*(1-R39))*((R21*(1-R41))*(R23*(1-R43)))+(((R25)*(1-R45))*R27)+(((R29)*(1-R47))*R31)))))</f>
        <v>15750</v>
      </c>
      <c r="S49" t="s">
        <v>57</v>
      </c>
      <c r="U49"/>
      <c r="V49" s="123" t="s">
        <v>78</v>
      </c>
      <c r="W49" s="123"/>
      <c r="X49" s="123"/>
      <c r="Y49" s="123"/>
      <c r="Z49" s="123"/>
      <c r="AA49" s="124"/>
      <c r="AB49" s="23">
        <f>-(AB33-(AB12*((((AB15)*(1-AB35))*(AB17*(1-AB37)))+(((AB19)*(1-AB39))*((AB21*(1-AB41))*(AB23*(1-AB43)))+(((AB25)*(1-AB45))*AB27)+(((AB29)*(1-AB47))*AB31)))))</f>
        <v>-2062.5</v>
      </c>
      <c r="AC49" t="s">
        <v>57</v>
      </c>
      <c r="AE49"/>
      <c r="AF49" s="123" t="s">
        <v>78</v>
      </c>
      <c r="AG49" s="123"/>
      <c r="AH49" s="123"/>
      <c r="AI49" s="123"/>
      <c r="AJ49" s="123"/>
      <c r="AK49" s="124"/>
      <c r="AL49" s="23">
        <f>-(AL33-(AL12*((((AL15)*(1-AL35))*(AL17*(1-AL37)))+(((AL19)*(1-AL39))*((AL21*(1-AL41))*(AL23*(1-AL43)))+(((AL25)*(1-AL45))*AL27)+(((AL29)*(1-AL47))*AL31)))))</f>
        <v>10500</v>
      </c>
      <c r="AM49" t="s">
        <v>57</v>
      </c>
      <c r="AO49"/>
      <c r="AP49" s="123" t="s">
        <v>78</v>
      </c>
      <c r="AQ49" s="123"/>
      <c r="AR49" s="123"/>
      <c r="AS49" s="123"/>
      <c r="AT49" s="123"/>
      <c r="AU49" s="124"/>
      <c r="AV49" s="23">
        <f>-(AV33-(AV12*((((AV15)*(1-AV35))*(AV17*(1-AV37)))+(((AV19)*(1-AV39))*((AV21*(1-AV41))*(AV23*(1-AV43)))+(((AV25)*(1-AV45))*AV27)+(((AV29)*(1-AV47))*AV31)))))</f>
        <v>14062.5</v>
      </c>
      <c r="AW49" t="s">
        <v>57</v>
      </c>
      <c r="AX49" s="14"/>
    </row>
    <row r="50" spans="1:50" ht="6.65" customHeight="1" thickBot="1" x14ac:dyDescent="0.4">
      <c r="K50"/>
      <c r="U50"/>
      <c r="AE50"/>
      <c r="AO50"/>
      <c r="AX50" s="14"/>
    </row>
    <row r="51" spans="1:50" ht="29.5" thickBot="1" x14ac:dyDescent="0.4">
      <c r="C51" s="11" t="s">
        <v>26</v>
      </c>
      <c r="D51" s="12"/>
      <c r="E51" s="12"/>
      <c r="F51" s="12"/>
      <c r="G51" s="12"/>
      <c r="H51" s="31">
        <f>H49/H12</f>
        <v>-208.5</v>
      </c>
      <c r="K51"/>
      <c r="M51" s="11" t="s">
        <v>26</v>
      </c>
      <c r="N51" s="12"/>
      <c r="O51" s="12"/>
      <c r="P51" s="12"/>
      <c r="Q51" s="12"/>
      <c r="R51" s="31">
        <f>R49/R12</f>
        <v>52.5</v>
      </c>
      <c r="U51"/>
      <c r="W51" s="11" t="s">
        <v>26</v>
      </c>
      <c r="X51" s="12"/>
      <c r="Y51" s="12"/>
      <c r="Z51" s="12"/>
      <c r="AA51" s="12"/>
      <c r="AB51" s="31">
        <f>AB49/AB12</f>
        <v>-41.25</v>
      </c>
      <c r="AE51"/>
      <c r="AG51" s="11" t="s">
        <v>26</v>
      </c>
      <c r="AH51" s="12"/>
      <c r="AI51" s="12"/>
      <c r="AJ51" s="12"/>
      <c r="AK51" s="12"/>
      <c r="AL51" s="31">
        <f>AL49/AL12</f>
        <v>105</v>
      </c>
      <c r="AO51"/>
      <c r="AQ51" s="11" t="s">
        <v>26</v>
      </c>
      <c r="AR51" s="12"/>
      <c r="AS51" s="12"/>
      <c r="AT51" s="12"/>
      <c r="AU51" s="12"/>
      <c r="AV51" s="31">
        <f>AV49/AV12</f>
        <v>562.5</v>
      </c>
      <c r="AX51" s="59" t="s">
        <v>38</v>
      </c>
    </row>
    <row r="52" spans="1:50" x14ac:dyDescent="0.35">
      <c r="C52" s="71"/>
      <c r="H52" s="70"/>
      <c r="K52"/>
      <c r="M52" s="71"/>
      <c r="R52" s="70"/>
      <c r="U52"/>
      <c r="W52" s="71"/>
      <c r="AB52" s="70"/>
      <c r="AE52"/>
      <c r="AG52" s="71"/>
      <c r="AL52" s="70"/>
      <c r="AO52"/>
      <c r="AQ52" s="71"/>
      <c r="AV52" s="70"/>
      <c r="AX52" s="20"/>
    </row>
    <row r="53" spans="1:50" ht="15" thickBot="1" x14ac:dyDescent="0.4">
      <c r="A53" s="74"/>
      <c r="B53" s="74"/>
      <c r="C53" s="76"/>
      <c r="D53" s="74"/>
      <c r="E53" s="74"/>
      <c r="F53" s="74"/>
      <c r="G53" s="74"/>
      <c r="H53" s="75"/>
      <c r="I53" s="74"/>
      <c r="J53" s="74"/>
      <c r="K53" s="74"/>
      <c r="L53" s="74"/>
      <c r="M53" s="76"/>
      <c r="N53" s="74"/>
      <c r="O53" s="74"/>
      <c r="P53" s="74"/>
      <c r="Q53" s="74"/>
      <c r="R53" s="75"/>
      <c r="S53" s="74"/>
      <c r="T53" s="74"/>
      <c r="U53" s="74"/>
      <c r="V53" s="74"/>
      <c r="W53" s="76"/>
      <c r="X53" s="74"/>
      <c r="Y53" s="74"/>
      <c r="Z53" s="74"/>
      <c r="AA53" s="74"/>
      <c r="AB53" s="75"/>
      <c r="AC53" s="74"/>
      <c r="AD53" s="74"/>
      <c r="AE53" s="74"/>
      <c r="AF53" s="74"/>
      <c r="AG53" s="76"/>
      <c r="AH53" s="74"/>
      <c r="AI53" s="74"/>
      <c r="AJ53" s="74"/>
      <c r="AK53" s="74"/>
      <c r="AL53" s="75"/>
      <c r="AM53" s="74"/>
      <c r="AN53" s="74"/>
      <c r="AO53" s="74"/>
      <c r="AP53" s="74"/>
      <c r="AQ53" s="76"/>
      <c r="AR53" s="74"/>
      <c r="AS53" s="74"/>
      <c r="AT53" s="74"/>
      <c r="AU53" s="74"/>
      <c r="AV53" s="75"/>
      <c r="AW53" s="74"/>
      <c r="AX53" s="73"/>
    </row>
    <row r="54" spans="1:50" ht="15" thickTop="1" x14ac:dyDescent="0.35">
      <c r="C54" s="71"/>
      <c r="H54" s="70"/>
      <c r="K54"/>
      <c r="M54" s="71"/>
      <c r="R54" s="70"/>
      <c r="U54"/>
      <c r="W54" s="71"/>
      <c r="AB54" s="70"/>
      <c r="AE54"/>
      <c r="AG54" s="71"/>
      <c r="AL54" s="70"/>
      <c r="AO54"/>
      <c r="AQ54" s="71"/>
      <c r="AV54" s="70"/>
      <c r="AX54" s="20"/>
    </row>
    <row r="55" spans="1:50" ht="33.75" customHeight="1" x14ac:dyDescent="0.35">
      <c r="A55" s="116" t="s">
        <v>77</v>
      </c>
      <c r="B55" s="116"/>
      <c r="C55" s="116"/>
      <c r="D55" s="116"/>
      <c r="E55" s="116"/>
      <c r="F55" s="116"/>
      <c r="G55" s="116"/>
      <c r="H55" s="116"/>
      <c r="I55" s="116"/>
      <c r="J55" s="116"/>
      <c r="K55" s="116"/>
      <c r="L55" s="116"/>
      <c r="M55" s="116"/>
      <c r="N55" s="116"/>
      <c r="R55" s="70"/>
      <c r="U55"/>
      <c r="W55" s="71"/>
      <c r="AB55" s="70"/>
      <c r="AE55"/>
      <c r="AG55" s="71"/>
      <c r="AL55" s="70"/>
      <c r="AO55"/>
      <c r="AQ55" s="71"/>
      <c r="AV55" s="70"/>
      <c r="AX55" s="20"/>
    </row>
    <row r="56" spans="1:50" ht="15" customHeight="1" thickBot="1" x14ac:dyDescent="0.4">
      <c r="A56" s="72"/>
      <c r="B56" s="72"/>
      <c r="C56" s="72"/>
      <c r="D56" s="72"/>
      <c r="E56" s="72"/>
      <c r="F56" s="72"/>
      <c r="G56" s="72"/>
      <c r="H56" s="72"/>
      <c r="I56" s="72"/>
      <c r="J56" s="72"/>
      <c r="K56" s="72"/>
      <c r="L56" s="72"/>
      <c r="M56" s="72"/>
      <c r="N56" s="72"/>
      <c r="R56" s="70"/>
      <c r="U56"/>
      <c r="W56" s="71"/>
      <c r="AB56" s="70"/>
      <c r="AE56"/>
      <c r="AG56" s="71"/>
      <c r="AL56" s="70"/>
      <c r="AO56"/>
      <c r="AQ56" s="71"/>
      <c r="AV56" s="70"/>
      <c r="AX56" s="20"/>
    </row>
    <row r="57" spans="1:50" ht="31.5" customHeight="1" thickBot="1" x14ac:dyDescent="0.4">
      <c r="B57" s="115" t="s">
        <v>76</v>
      </c>
      <c r="C57" s="115"/>
      <c r="D57" s="115"/>
      <c r="E57" s="115"/>
      <c r="F57" s="115"/>
      <c r="G57" s="115"/>
      <c r="H57" s="28">
        <f>SUM(H49,R49,AL49,AV49,AB49)</f>
        <v>27825</v>
      </c>
      <c r="K57" s="121" t="s">
        <v>75</v>
      </c>
      <c r="L57" s="121"/>
      <c r="M57" s="121"/>
      <c r="N57" s="121"/>
      <c r="U57"/>
      <c r="AE57"/>
      <c r="AO57"/>
    </row>
    <row r="58" spans="1:50" ht="15" thickBot="1" x14ac:dyDescent="0.4">
      <c r="C58" s="71"/>
      <c r="H58" s="70"/>
      <c r="K58" s="20"/>
      <c r="U58"/>
      <c r="AE58"/>
      <c r="AO58"/>
    </row>
    <row r="59" spans="1:50" ht="24" customHeight="1" thickBot="1" x14ac:dyDescent="0.4">
      <c r="A59" s="106" t="s">
        <v>39</v>
      </c>
      <c r="B59" s="104" t="s">
        <v>35</v>
      </c>
      <c r="C59" s="104"/>
      <c r="D59" s="104"/>
      <c r="E59" s="104"/>
      <c r="F59" s="104"/>
      <c r="G59" s="105"/>
      <c r="H59" s="58">
        <v>0.9</v>
      </c>
      <c r="K59" s="118" t="s">
        <v>41</v>
      </c>
      <c r="L59" s="118"/>
      <c r="M59" s="118"/>
      <c r="N59" s="118"/>
      <c r="U59"/>
      <c r="AE59"/>
      <c r="AO59"/>
    </row>
    <row r="60" spans="1:50" ht="8.4" customHeight="1" thickBot="1" x14ac:dyDescent="0.4">
      <c r="A60" s="106"/>
      <c r="U60"/>
      <c r="AE60"/>
      <c r="AO60"/>
    </row>
    <row r="61" spans="1:50" ht="21" customHeight="1" thickBot="1" x14ac:dyDescent="0.4">
      <c r="A61" s="106"/>
      <c r="B61" s="3" t="s">
        <v>36</v>
      </c>
      <c r="C61" s="3"/>
      <c r="D61" s="3"/>
      <c r="E61" s="3"/>
      <c r="F61" s="3"/>
      <c r="G61" s="3"/>
      <c r="H61" s="13">
        <f>H57*H59</f>
        <v>25042.5</v>
      </c>
      <c r="K61" s="119" t="s">
        <v>43</v>
      </c>
      <c r="L61" s="119"/>
      <c r="M61" s="119"/>
      <c r="N61" s="119"/>
      <c r="U61"/>
      <c r="AE61"/>
      <c r="AO61"/>
    </row>
    <row r="62" spans="1:50" ht="9" customHeight="1" thickBot="1" x14ac:dyDescent="0.4">
      <c r="A62" s="106"/>
      <c r="U62"/>
      <c r="AE62"/>
      <c r="AO62"/>
    </row>
    <row r="63" spans="1:50" s="16" customFormat="1" ht="34.25" customHeight="1" thickBot="1" x14ac:dyDescent="0.4">
      <c r="A63" s="106"/>
      <c r="B63" s="104" t="s">
        <v>74</v>
      </c>
      <c r="C63" s="104"/>
      <c r="D63" s="104"/>
      <c r="E63" s="104"/>
      <c r="F63" s="104"/>
      <c r="G63" s="105"/>
      <c r="H63" s="10">
        <v>0.2</v>
      </c>
      <c r="I63"/>
      <c r="K63" s="120" t="s">
        <v>37</v>
      </c>
      <c r="L63" s="120"/>
      <c r="M63" s="120"/>
      <c r="N63" s="120"/>
    </row>
    <row r="64" spans="1:50" ht="15" thickBot="1" x14ac:dyDescent="0.4">
      <c r="A64" s="106"/>
      <c r="U64"/>
      <c r="AE64"/>
      <c r="AO64"/>
    </row>
    <row r="65" spans="1:41" ht="33" customHeight="1" thickBot="1" x14ac:dyDescent="0.4">
      <c r="A65" s="106"/>
      <c r="B65" s="24" t="s">
        <v>45</v>
      </c>
      <c r="C65" s="24"/>
      <c r="D65" s="24"/>
      <c r="E65" s="24"/>
      <c r="F65" s="24"/>
      <c r="G65" s="24"/>
      <c r="H65" s="25">
        <f>H61*(1-H63)</f>
        <v>20034</v>
      </c>
      <c r="K65" s="121" t="s">
        <v>47</v>
      </c>
      <c r="L65" s="121"/>
      <c r="M65" s="121"/>
      <c r="N65" s="121"/>
      <c r="U65"/>
      <c r="AE65"/>
      <c r="AO65"/>
    </row>
    <row r="66" spans="1:41" ht="8" customHeight="1" x14ac:dyDescent="0.35">
      <c r="A66" s="69"/>
      <c r="U66"/>
      <c r="AE66"/>
      <c r="AO66"/>
    </row>
    <row r="67" spans="1:41" ht="8" customHeight="1" x14ac:dyDescent="0.35">
      <c r="A67" s="69"/>
      <c r="U67"/>
      <c r="AE67"/>
      <c r="AO67"/>
    </row>
    <row r="68" spans="1:41" ht="8" customHeight="1" thickBot="1" x14ac:dyDescent="0.4">
      <c r="A68" s="69"/>
      <c r="U68"/>
      <c r="AE68"/>
      <c r="AO68"/>
    </row>
    <row r="69" spans="1:41" ht="31.25" customHeight="1" thickBot="1" x14ac:dyDescent="0.4">
      <c r="A69" s="69"/>
      <c r="B69" s="26" t="s">
        <v>46</v>
      </c>
      <c r="C69" s="26"/>
      <c r="D69" s="26"/>
      <c r="E69" s="26"/>
      <c r="F69" s="26"/>
      <c r="G69" s="27"/>
      <c r="H69" s="28">
        <f>H61-H65</f>
        <v>5008.5</v>
      </c>
      <c r="I69" s="29"/>
      <c r="J69" s="29"/>
      <c r="K69" s="117" t="s">
        <v>48</v>
      </c>
      <c r="L69" s="117"/>
      <c r="M69" s="117"/>
      <c r="N69" s="117"/>
      <c r="U69"/>
      <c r="AE69"/>
      <c r="AO69"/>
    </row>
    <row r="70" spans="1:41" ht="24" customHeight="1" x14ac:dyDescent="0.35">
      <c r="A70" s="69"/>
      <c r="B70" s="26"/>
      <c r="C70" s="49" t="s">
        <v>71</v>
      </c>
      <c r="D70" s="26"/>
      <c r="E70" s="26"/>
      <c r="F70" s="26"/>
      <c r="G70" s="27"/>
      <c r="H70" s="51">
        <f>H69/H65</f>
        <v>0.25</v>
      </c>
      <c r="I70" s="29"/>
      <c r="J70" s="29"/>
      <c r="K70" s="30"/>
      <c r="U70"/>
      <c r="AE70"/>
      <c r="AO70"/>
    </row>
    <row r="71" spans="1:41" x14ac:dyDescent="0.35">
      <c r="A71" s="69"/>
      <c r="U71"/>
      <c r="AE71"/>
      <c r="AO71"/>
    </row>
    <row r="72" spans="1:41" ht="18" customHeight="1" x14ac:dyDescent="0.45">
      <c r="A72" s="69"/>
      <c r="B72" s="33" t="s">
        <v>53</v>
      </c>
      <c r="C72" s="33"/>
      <c r="D72" s="33"/>
      <c r="E72" s="33"/>
      <c r="F72" s="33"/>
      <c r="G72" s="33"/>
      <c r="H72" s="34">
        <f>H57-H65</f>
        <v>7791</v>
      </c>
      <c r="K72" s="117" t="s">
        <v>48</v>
      </c>
      <c r="L72" s="117"/>
      <c r="M72" s="117"/>
      <c r="N72" s="117"/>
      <c r="U72"/>
      <c r="AE72"/>
      <c r="AO72"/>
    </row>
    <row r="73" spans="1:41" ht="18.5" x14ac:dyDescent="0.45">
      <c r="A73" s="69"/>
      <c r="B73" s="33"/>
      <c r="C73" s="50" t="s">
        <v>72</v>
      </c>
      <c r="D73" s="33"/>
      <c r="E73" s="33"/>
      <c r="F73" s="33"/>
      <c r="G73" s="33"/>
      <c r="H73" s="52">
        <f>H72/H65</f>
        <v>0.3888888888888889</v>
      </c>
      <c r="K73" s="117"/>
      <c r="L73" s="117"/>
      <c r="M73" s="117"/>
      <c r="N73" s="117"/>
      <c r="U73"/>
      <c r="AE73"/>
      <c r="AO73"/>
    </row>
    <row r="74" spans="1:41" x14ac:dyDescent="0.35">
      <c r="A74" s="69"/>
      <c r="K74"/>
      <c r="U74"/>
      <c r="AE74"/>
      <c r="AO74"/>
    </row>
    <row r="75" spans="1:41" x14ac:dyDescent="0.35">
      <c r="A75" s="69"/>
    </row>
  </sheetData>
  <mergeCells count="49">
    <mergeCell ref="AP47:AU47"/>
    <mergeCell ref="AO10:AW10"/>
    <mergeCell ref="AF10:AM10"/>
    <mergeCell ref="AP49:AU49"/>
    <mergeCell ref="AX5:AX8"/>
    <mergeCell ref="AO35:AO47"/>
    <mergeCell ref="AV12:AV13"/>
    <mergeCell ref="AO15:AO31"/>
    <mergeCell ref="AP45:AU45"/>
    <mergeCell ref="V10:AC10"/>
    <mergeCell ref="AB12:AB13"/>
    <mergeCell ref="AF49:AK49"/>
    <mergeCell ref="AL12:AL13"/>
    <mergeCell ref="AE15:AE31"/>
    <mergeCell ref="AF45:AK45"/>
    <mergeCell ref="AF47:AK47"/>
    <mergeCell ref="AE35:AE47"/>
    <mergeCell ref="U15:U31"/>
    <mergeCell ref="U35:U47"/>
    <mergeCell ref="V45:AA45"/>
    <mergeCell ref="V47:AA47"/>
    <mergeCell ref="V49:AA49"/>
    <mergeCell ref="A5:I7"/>
    <mergeCell ref="H12:H13"/>
    <mergeCell ref="B10:I10"/>
    <mergeCell ref="B45:G45"/>
    <mergeCell ref="K57:N57"/>
    <mergeCell ref="B49:G49"/>
    <mergeCell ref="L49:Q49"/>
    <mergeCell ref="L10:S10"/>
    <mergeCell ref="R12:R13"/>
    <mergeCell ref="K15:K31"/>
    <mergeCell ref="A35:A47"/>
    <mergeCell ref="K35:K47"/>
    <mergeCell ref="A15:A31"/>
    <mergeCell ref="L45:Q45"/>
    <mergeCell ref="L47:Q47"/>
    <mergeCell ref="K72:N73"/>
    <mergeCell ref="K59:N59"/>
    <mergeCell ref="K61:N61"/>
    <mergeCell ref="K63:N63"/>
    <mergeCell ref="K65:N65"/>
    <mergeCell ref="K69:N69"/>
    <mergeCell ref="B63:G63"/>
    <mergeCell ref="B47:G47"/>
    <mergeCell ref="B59:G59"/>
    <mergeCell ref="A59:A65"/>
    <mergeCell ref="B57:G57"/>
    <mergeCell ref="A55:N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0B12-9B3E-4830-806F-204CCFDDB57E}">
  <sheetPr>
    <tabColor theme="7" tint="0.59999389629810485"/>
  </sheetPr>
  <dimension ref="A1:Z38"/>
  <sheetViews>
    <sheetView topLeftCell="A19" workbookViewId="0">
      <selection activeCell="C28" sqref="C28"/>
    </sheetView>
  </sheetViews>
  <sheetFormatPr defaultRowHeight="14.5" x14ac:dyDescent="0.35"/>
  <cols>
    <col min="1" max="1" width="5.36328125" customWidth="1"/>
    <col min="2" max="2" width="54.36328125" customWidth="1"/>
    <col min="3" max="3" width="12.08984375" bestFit="1" customWidth="1"/>
    <col min="4" max="4" width="11.36328125" style="32" customWidth="1"/>
    <col min="5" max="5" width="5" style="32" customWidth="1"/>
    <col min="6" max="6" width="52.36328125" bestFit="1" customWidth="1"/>
    <col min="8" max="8" width="10.81640625" customWidth="1"/>
    <col min="9" max="9" width="4.08984375" customWidth="1"/>
    <col min="10" max="10" width="52.36328125" bestFit="1" customWidth="1"/>
    <col min="11" max="12" width="11.08984375" customWidth="1"/>
    <col min="13" max="13" width="3.81640625" customWidth="1"/>
    <col min="14" max="14" width="52.36328125" bestFit="1" customWidth="1"/>
    <col min="15" max="15" width="9.453125" customWidth="1"/>
    <col min="16" max="16" width="11.453125" customWidth="1"/>
    <col min="18" max="18" width="52.36328125" bestFit="1" customWidth="1"/>
    <col min="26" max="26" width="49.1796875" customWidth="1"/>
  </cols>
  <sheetData>
    <row r="1" spans="1:26" ht="18.5" x14ac:dyDescent="0.45">
      <c r="A1" s="47" t="s">
        <v>49</v>
      </c>
      <c r="B1" s="48"/>
      <c r="C1" s="48"/>
      <c r="D1" s="112" t="s">
        <v>63</v>
      </c>
      <c r="E1" s="112"/>
    </row>
    <row r="2" spans="1:26" x14ac:dyDescent="0.35">
      <c r="A2" s="37"/>
      <c r="B2" s="37"/>
      <c r="C2" s="37"/>
      <c r="D2" s="38"/>
      <c r="E2" s="38"/>
    </row>
    <row r="3" spans="1:26" x14ac:dyDescent="0.35">
      <c r="A3" s="36"/>
      <c r="B3" s="36"/>
      <c r="C3" s="36"/>
      <c r="D3" s="39"/>
      <c r="E3" s="39"/>
    </row>
    <row r="4" spans="1:26" ht="15" customHeight="1" x14ac:dyDescent="0.35">
      <c r="A4" s="36"/>
      <c r="B4" s="125" t="s">
        <v>173</v>
      </c>
      <c r="C4" s="126"/>
      <c r="D4" s="126"/>
      <c r="F4" s="125" t="s">
        <v>175</v>
      </c>
      <c r="G4" s="126"/>
      <c r="H4" s="126"/>
      <c r="J4" s="125" t="s">
        <v>177</v>
      </c>
      <c r="K4" s="126"/>
      <c r="L4" s="126"/>
      <c r="N4" s="125" t="s">
        <v>178</v>
      </c>
      <c r="O4" s="126"/>
      <c r="P4" s="126"/>
      <c r="R4" s="122" t="s">
        <v>180</v>
      </c>
      <c r="S4" s="127"/>
      <c r="T4" s="127"/>
      <c r="Z4" s="39"/>
    </row>
    <row r="5" spans="1:26" ht="15" customHeight="1" x14ac:dyDescent="0.35">
      <c r="A5" s="36"/>
      <c r="B5" s="126"/>
      <c r="C5" s="126"/>
      <c r="D5" s="126"/>
      <c r="F5" s="126"/>
      <c r="G5" s="126"/>
      <c r="H5" s="126"/>
      <c r="J5" s="126"/>
      <c r="K5" s="126"/>
      <c r="L5" s="126"/>
      <c r="N5" s="126"/>
      <c r="O5" s="126"/>
      <c r="P5" s="126"/>
      <c r="R5" s="127"/>
      <c r="S5" s="127"/>
      <c r="T5" s="127"/>
      <c r="Z5" s="39"/>
    </row>
    <row r="6" spans="1:26" ht="15" thickBot="1" x14ac:dyDescent="0.4">
      <c r="A6" s="36"/>
      <c r="B6" s="36"/>
      <c r="C6" s="36"/>
      <c r="D6" s="39"/>
      <c r="Z6" s="39"/>
    </row>
    <row r="7" spans="1:26" ht="15" thickBot="1" x14ac:dyDescent="0.4">
      <c r="A7" s="106" t="s">
        <v>67</v>
      </c>
      <c r="B7" s="3" t="s">
        <v>50</v>
      </c>
      <c r="C7" s="42">
        <f>'Hospital Systems BCWS'!H12</f>
        <v>50</v>
      </c>
      <c r="D7" s="32" t="s">
        <v>3</v>
      </c>
      <c r="F7" s="3" t="s">
        <v>50</v>
      </c>
      <c r="G7" s="42">
        <f>'Hospital Systems BCWS'!R12</f>
        <v>300</v>
      </c>
      <c r="H7" s="32" t="s">
        <v>3</v>
      </c>
      <c r="J7" s="3" t="s">
        <v>50</v>
      </c>
      <c r="K7" s="42">
        <f>'Hospital Systems BCWS'!AB12</f>
        <v>50</v>
      </c>
      <c r="L7" s="32" t="s">
        <v>3</v>
      </c>
      <c r="N7" s="3" t="s">
        <v>50</v>
      </c>
      <c r="O7" s="42">
        <f>'Hospital Systems BCWS'!AL12</f>
        <v>100</v>
      </c>
      <c r="P7" s="32" t="s">
        <v>3</v>
      </c>
      <c r="R7" s="3" t="s">
        <v>50</v>
      </c>
      <c r="S7" s="42">
        <f>'Hospital Systems BCWS'!AV12</f>
        <v>25</v>
      </c>
      <c r="T7" s="32" t="s">
        <v>3</v>
      </c>
      <c r="Z7" s="32"/>
    </row>
    <row r="8" spans="1:26" ht="15" thickBot="1" x14ac:dyDescent="0.4">
      <c r="A8" s="106"/>
      <c r="H8" s="32"/>
      <c r="L8" s="32"/>
      <c r="P8" s="32"/>
      <c r="T8" s="32"/>
      <c r="Z8" s="32"/>
    </row>
    <row r="9" spans="1:26" ht="15" thickBot="1" x14ac:dyDescent="0.4">
      <c r="A9" s="106"/>
      <c r="B9" s="3" t="s">
        <v>174</v>
      </c>
      <c r="C9" s="43">
        <f>'Hospital Systems BCWS'!H51</f>
        <v>-208.5</v>
      </c>
      <c r="F9" s="3" t="s">
        <v>174</v>
      </c>
      <c r="G9" s="43">
        <f>'Hospital Systems BCWS'!R51</f>
        <v>52.5</v>
      </c>
      <c r="H9" s="32"/>
      <c r="J9" s="3" t="s">
        <v>174</v>
      </c>
      <c r="K9" s="43">
        <f>'Hospital Systems BCWS'!AB51</f>
        <v>-41.25</v>
      </c>
      <c r="L9" s="32"/>
      <c r="N9" s="3" t="s">
        <v>174</v>
      </c>
      <c r="O9" s="43">
        <f>'Hospital Systems BCWS'!AL51</f>
        <v>105</v>
      </c>
      <c r="P9" s="32"/>
      <c r="R9" s="3" t="s">
        <v>174</v>
      </c>
      <c r="S9" s="43">
        <f>'Hospital Systems BCWS'!AV51</f>
        <v>562.5</v>
      </c>
      <c r="T9" s="32"/>
      <c r="Z9" s="32"/>
    </row>
    <row r="10" spans="1:26" ht="15" thickBot="1" x14ac:dyDescent="0.4">
      <c r="A10" s="106"/>
      <c r="H10" s="32"/>
      <c r="L10" s="32"/>
      <c r="P10" s="32"/>
      <c r="T10" s="32"/>
      <c r="Z10" s="32"/>
    </row>
    <row r="11" spans="1:26" ht="15" thickBot="1" x14ac:dyDescent="0.4">
      <c r="A11" s="106"/>
      <c r="B11" s="3" t="s">
        <v>52</v>
      </c>
      <c r="C11" s="43">
        <f>'Hospital Systems BCWS'!$H$65/SUM('Hospital Systems BCWS'!$H$12,'Hospital Systems BCWS'!$R$12,'Hospital Systems BCWS'!$AB$12,'Hospital Systems BCWS'!$AL$12,'Hospital Systems BCWS'!$AV$12)</f>
        <v>38.159999999999997</v>
      </c>
      <c r="F11" s="3" t="s">
        <v>52</v>
      </c>
      <c r="G11" s="43">
        <f>'Hospital Systems BCWS'!$H$65/SUM('Hospital Systems BCWS'!$H$12,'Hospital Systems BCWS'!$R$12,'Hospital Systems BCWS'!$AB$12,'Hospital Systems BCWS'!$AL$12,'Hospital Systems BCWS'!$AV$12)</f>
        <v>38.159999999999997</v>
      </c>
      <c r="H11" s="32"/>
      <c r="J11" s="3" t="s">
        <v>52</v>
      </c>
      <c r="K11" s="43">
        <f>'Hospital Systems BCWS'!$H$65/SUM('Hospital Systems BCWS'!$H$12,'Hospital Systems BCWS'!$R$12,'Hospital Systems BCWS'!$AB$12,'Hospital Systems BCWS'!$AL$12,'Hospital Systems BCWS'!$AV$12)</f>
        <v>38.159999999999997</v>
      </c>
      <c r="L11" s="32"/>
      <c r="N11" s="3" t="s">
        <v>52</v>
      </c>
      <c r="O11" s="43">
        <f>'Hospital Systems BCWS'!$H$65/SUM('Hospital Systems BCWS'!$H$12,'Hospital Systems BCWS'!$R$12,'Hospital Systems BCWS'!$AB$12,'Hospital Systems BCWS'!$AL$12,'Hospital Systems BCWS'!$AV$12)</f>
        <v>38.159999999999997</v>
      </c>
      <c r="P11" s="32"/>
      <c r="R11" s="3" t="s">
        <v>52</v>
      </c>
      <c r="S11" s="43">
        <f>'Hospital Systems BCWS'!$H$65/SUM('Hospital Systems BCWS'!$H$12,'Hospital Systems BCWS'!$R$12,'Hospital Systems BCWS'!$AB$12,'Hospital Systems BCWS'!$AL$12,'Hospital Systems BCWS'!$AV$12)</f>
        <v>38.159999999999997</v>
      </c>
      <c r="T11" s="32"/>
      <c r="Z11" s="32"/>
    </row>
    <row r="12" spans="1:26" ht="15" thickBot="1" x14ac:dyDescent="0.4">
      <c r="A12" s="106"/>
      <c r="H12" s="32"/>
      <c r="L12" s="32"/>
      <c r="P12" s="32"/>
      <c r="T12" s="32"/>
      <c r="Z12" s="32"/>
    </row>
    <row r="13" spans="1:26" ht="15" thickBot="1" x14ac:dyDescent="0.4">
      <c r="A13" s="106"/>
      <c r="B13" s="3" t="s">
        <v>54</v>
      </c>
      <c r="C13" s="64">
        <f>'Hospital Systems BCWS'!$H$59</f>
        <v>0.9</v>
      </c>
      <c r="F13" s="3" t="s">
        <v>54</v>
      </c>
      <c r="G13" s="64">
        <f>'Hospital Systems BCWS'!$H$59</f>
        <v>0.9</v>
      </c>
      <c r="H13" s="32"/>
      <c r="J13" s="3" t="s">
        <v>54</v>
      </c>
      <c r="K13" s="64">
        <f>'Hospital Systems BCWS'!$H$59</f>
        <v>0.9</v>
      </c>
      <c r="L13" s="32"/>
      <c r="N13" s="3" t="s">
        <v>54</v>
      </c>
      <c r="O13" s="64">
        <f>'Hospital Systems BCWS'!$H$59</f>
        <v>0.9</v>
      </c>
      <c r="P13" s="32"/>
      <c r="R13" s="3" t="s">
        <v>54</v>
      </c>
      <c r="S13" s="64">
        <f>'Hospital Systems BCWS'!$H$59</f>
        <v>0.9</v>
      </c>
      <c r="T13" s="32"/>
      <c r="Z13" s="32"/>
    </row>
    <row r="14" spans="1:26" ht="15" thickBot="1" x14ac:dyDescent="0.4">
      <c r="A14" s="106"/>
      <c r="H14" s="32"/>
      <c r="L14" s="32"/>
      <c r="P14" s="32"/>
      <c r="T14" s="32"/>
      <c r="Z14" s="32"/>
    </row>
    <row r="15" spans="1:26" ht="15" thickBot="1" x14ac:dyDescent="0.4">
      <c r="A15" s="106"/>
      <c r="B15" s="3" t="s">
        <v>176</v>
      </c>
      <c r="C15" s="44">
        <f>C13*C9*C7 - C7*C11</f>
        <v>-11290.5</v>
      </c>
      <c r="F15" s="3" t="s">
        <v>176</v>
      </c>
      <c r="G15" s="44">
        <f>G13*G9*G7 - G7*G11</f>
        <v>2727.0000000000018</v>
      </c>
      <c r="H15" s="32"/>
      <c r="J15" s="3" t="s">
        <v>176</v>
      </c>
      <c r="K15" s="44">
        <f>K13*K9*K7 - K7*K11</f>
        <v>-3764.25</v>
      </c>
      <c r="L15" s="32"/>
      <c r="N15" s="3" t="s">
        <v>176</v>
      </c>
      <c r="O15" s="44">
        <f>O13*O9*O7 - O7*O11</f>
        <v>5634</v>
      </c>
      <c r="P15" s="32"/>
      <c r="R15" s="3" t="s">
        <v>176</v>
      </c>
      <c r="S15" s="44">
        <f>S13*S9*S7 - S7*S11</f>
        <v>11702.25</v>
      </c>
      <c r="T15" s="32"/>
      <c r="Z15" s="32"/>
    </row>
    <row r="16" spans="1:26" ht="15" thickBot="1" x14ac:dyDescent="0.4">
      <c r="A16" s="106"/>
      <c r="H16" s="32"/>
      <c r="L16" s="32"/>
      <c r="P16" s="32"/>
      <c r="T16" s="32"/>
      <c r="Z16" s="32"/>
    </row>
    <row r="17" spans="1:26" ht="15" thickBot="1" x14ac:dyDescent="0.4">
      <c r="A17" s="106"/>
      <c r="B17" s="3" t="s">
        <v>55</v>
      </c>
      <c r="C17" s="44">
        <f>C7*(C9-C11)</f>
        <v>-12333</v>
      </c>
      <c r="F17" s="3" t="s">
        <v>55</v>
      </c>
      <c r="G17" s="44">
        <f>G7*(G9-G11)</f>
        <v>4302.0000000000009</v>
      </c>
      <c r="H17" s="32"/>
      <c r="J17" s="3" t="s">
        <v>55</v>
      </c>
      <c r="K17" s="44">
        <f>K7*(K9-K11)</f>
        <v>-3970.5</v>
      </c>
      <c r="L17" s="32"/>
      <c r="N17" s="3" t="s">
        <v>55</v>
      </c>
      <c r="O17" s="44">
        <f>O7*(O9-O11)</f>
        <v>6684</v>
      </c>
      <c r="P17" s="32"/>
      <c r="R17" s="3" t="s">
        <v>55</v>
      </c>
      <c r="S17" s="44">
        <f>S7*(S9-S11)</f>
        <v>13108.5</v>
      </c>
      <c r="T17" s="32"/>
      <c r="Z17" s="32"/>
    </row>
    <row r="18" spans="1:26" ht="15" thickBot="1" x14ac:dyDescent="0.4">
      <c r="H18" s="32"/>
      <c r="L18" s="32"/>
      <c r="P18" s="32"/>
      <c r="T18" s="32"/>
      <c r="Z18" s="32"/>
    </row>
    <row r="19" spans="1:26" ht="29.5" thickBot="1" x14ac:dyDescent="0.4">
      <c r="A19" s="106" t="s">
        <v>68</v>
      </c>
      <c r="B19" s="3" t="s">
        <v>58</v>
      </c>
      <c r="C19" s="65">
        <v>0.1</v>
      </c>
      <c r="F19" s="3" t="s">
        <v>58</v>
      </c>
      <c r="G19" s="65">
        <v>0.1</v>
      </c>
      <c r="H19" s="32"/>
      <c r="J19" s="3" t="s">
        <v>58</v>
      </c>
      <c r="K19" s="65">
        <v>0.1</v>
      </c>
      <c r="L19" s="32"/>
      <c r="N19" s="3" t="s">
        <v>58</v>
      </c>
      <c r="O19" s="65">
        <v>0.1</v>
      </c>
      <c r="P19" s="32"/>
      <c r="R19" s="3" t="s">
        <v>58</v>
      </c>
      <c r="S19" s="65">
        <v>0.1</v>
      </c>
      <c r="T19" s="32"/>
      <c r="Z19" s="40" t="s">
        <v>64</v>
      </c>
    </row>
    <row r="20" spans="1:26" ht="15" thickBot="1" x14ac:dyDescent="0.4">
      <c r="A20" s="106"/>
      <c r="C20" t="s">
        <v>57</v>
      </c>
      <c r="G20" t="s">
        <v>57</v>
      </c>
      <c r="H20" s="32"/>
      <c r="K20" t="s">
        <v>57</v>
      </c>
      <c r="L20" s="32"/>
      <c r="O20" t="s">
        <v>57</v>
      </c>
      <c r="P20" s="32"/>
      <c r="S20" t="s">
        <v>57</v>
      </c>
      <c r="T20" s="32"/>
      <c r="Z20" s="32"/>
    </row>
    <row r="21" spans="1:26" ht="15" thickBot="1" x14ac:dyDescent="0.4">
      <c r="A21" s="106"/>
      <c r="B21" s="3" t="s">
        <v>59</v>
      </c>
      <c r="C21" s="44">
        <f>C7*C9*C13*(1-C19)</f>
        <v>-8444.25</v>
      </c>
      <c r="F21" s="3" t="s">
        <v>59</v>
      </c>
      <c r="G21" s="44">
        <f>G7*G9*G13*(1-G19)</f>
        <v>12757.5</v>
      </c>
      <c r="H21" s="32"/>
      <c r="J21" s="3" t="s">
        <v>59</v>
      </c>
      <c r="K21" s="44">
        <f>K7*K9*K13*(1-K19)</f>
        <v>-1670.625</v>
      </c>
      <c r="L21" s="32"/>
      <c r="N21" s="3" t="s">
        <v>59</v>
      </c>
      <c r="O21" s="44">
        <f>O7*O9*O13*(1-O19)</f>
        <v>8505</v>
      </c>
      <c r="P21" s="32"/>
      <c r="R21" s="3" t="s">
        <v>59</v>
      </c>
      <c r="S21" s="44">
        <f>S7*S9*S13*(1-S19)</f>
        <v>11390.625</v>
      </c>
      <c r="T21" s="32"/>
      <c r="Z21" s="32"/>
    </row>
    <row r="22" spans="1:26" ht="15" thickBot="1" x14ac:dyDescent="0.4">
      <c r="A22" s="106"/>
      <c r="C22" s="41"/>
      <c r="G22" s="41"/>
      <c r="H22" s="32"/>
      <c r="K22" s="41"/>
      <c r="L22" s="32"/>
      <c r="O22" s="41"/>
      <c r="P22" s="32"/>
      <c r="S22" s="41"/>
      <c r="T22" s="32"/>
      <c r="Z22" s="32"/>
    </row>
    <row r="23" spans="1:26" ht="15" thickBot="1" x14ac:dyDescent="0.4">
      <c r="A23" s="106"/>
      <c r="B23" s="3" t="s">
        <v>56</v>
      </c>
      <c r="C23" s="44">
        <f>C7*C11</f>
        <v>1907.9999999999998</v>
      </c>
      <c r="F23" s="3" t="s">
        <v>56</v>
      </c>
      <c r="G23" s="44">
        <f>G7*G11</f>
        <v>11447.999999999998</v>
      </c>
      <c r="H23" s="32"/>
      <c r="J23" s="3" t="s">
        <v>56</v>
      </c>
      <c r="K23" s="44">
        <f>K7*K11</f>
        <v>1907.9999999999998</v>
      </c>
      <c r="L23" s="32"/>
      <c r="N23" s="3" t="s">
        <v>56</v>
      </c>
      <c r="O23" s="44">
        <f>O7*O11</f>
        <v>3815.9999999999995</v>
      </c>
      <c r="P23" s="32"/>
      <c r="R23" s="3" t="s">
        <v>56</v>
      </c>
      <c r="S23" s="44">
        <f>S7*S11</f>
        <v>953.99999999999989</v>
      </c>
      <c r="T23" s="32"/>
      <c r="Z23" s="32"/>
    </row>
    <row r="24" spans="1:26" ht="15" thickBot="1" x14ac:dyDescent="0.4">
      <c r="A24" s="106"/>
      <c r="C24" s="41" t="s">
        <v>57</v>
      </c>
      <c r="G24" s="41" t="s">
        <v>57</v>
      </c>
      <c r="H24" s="32"/>
      <c r="K24" s="41" t="s">
        <v>57</v>
      </c>
      <c r="L24" s="32"/>
      <c r="O24" s="41" t="s">
        <v>57</v>
      </c>
      <c r="P24" s="32"/>
      <c r="S24" s="41" t="s">
        <v>57</v>
      </c>
      <c r="T24" s="32"/>
      <c r="Z24" s="32"/>
    </row>
    <row r="25" spans="1:26" ht="15" thickBot="1" x14ac:dyDescent="0.4">
      <c r="A25" s="106"/>
      <c r="B25" s="3" t="s">
        <v>62</v>
      </c>
      <c r="C25" s="44">
        <f>C21-C23</f>
        <v>-10352.25</v>
      </c>
      <c r="F25" s="3" t="s">
        <v>62</v>
      </c>
      <c r="G25" s="44">
        <f>G21-G23</f>
        <v>1309.5000000000018</v>
      </c>
      <c r="H25" s="32"/>
      <c r="J25" s="3" t="s">
        <v>62</v>
      </c>
      <c r="K25" s="44">
        <f>K21-K23</f>
        <v>-3578.625</v>
      </c>
      <c r="L25" s="32"/>
      <c r="N25" s="3" t="s">
        <v>62</v>
      </c>
      <c r="O25" s="44">
        <f>O21-O23</f>
        <v>4689</v>
      </c>
      <c r="P25" s="32"/>
      <c r="R25" s="3" t="s">
        <v>62</v>
      </c>
      <c r="S25" s="44">
        <f>S21-S23</f>
        <v>10436.625</v>
      </c>
      <c r="T25" s="32"/>
      <c r="Z25" s="32"/>
    </row>
    <row r="26" spans="1:26" ht="15" thickBot="1" x14ac:dyDescent="0.4">
      <c r="A26" s="106"/>
      <c r="H26" s="32"/>
      <c r="L26" s="32"/>
      <c r="P26" s="32"/>
      <c r="T26" s="32"/>
      <c r="Z26" s="32"/>
    </row>
    <row r="27" spans="1:26" ht="29.5" thickBot="1" x14ac:dyDescent="0.4">
      <c r="A27" s="106"/>
      <c r="B27" s="3" t="s">
        <v>60</v>
      </c>
      <c r="C27" s="65">
        <v>0.1</v>
      </c>
      <c r="F27" s="3" t="s">
        <v>60</v>
      </c>
      <c r="G27" s="65">
        <v>0.1</v>
      </c>
      <c r="H27" s="32"/>
      <c r="J27" s="3" t="s">
        <v>60</v>
      </c>
      <c r="K27" s="65">
        <v>0.1</v>
      </c>
      <c r="L27" s="32"/>
      <c r="N27" s="3" t="s">
        <v>60</v>
      </c>
      <c r="O27" s="65">
        <v>0.1</v>
      </c>
      <c r="P27" s="32"/>
      <c r="R27" s="3" t="s">
        <v>60</v>
      </c>
      <c r="S27" s="65">
        <v>0.1</v>
      </c>
      <c r="T27" s="32"/>
      <c r="Z27" s="40" t="s">
        <v>69</v>
      </c>
    </row>
    <row r="28" spans="1:26" ht="15" thickBot="1" x14ac:dyDescent="0.4">
      <c r="H28" s="32"/>
      <c r="L28" s="32"/>
      <c r="P28" s="32"/>
      <c r="T28" s="32"/>
      <c r="Z28" s="32"/>
    </row>
    <row r="29" spans="1:26" ht="44" thickBot="1" x14ac:dyDescent="0.4">
      <c r="B29" s="102" t="s">
        <v>182</v>
      </c>
      <c r="C29" s="23">
        <f>C21+C7*C27*C9*C13 - C23</f>
        <v>-11290.5</v>
      </c>
      <c r="F29" s="102" t="s">
        <v>182</v>
      </c>
      <c r="G29" s="23">
        <f>G21+G7*G27*G9*G13 - G23</f>
        <v>2727.0000000000018</v>
      </c>
      <c r="H29" s="32"/>
      <c r="J29" s="102" t="s">
        <v>182</v>
      </c>
      <c r="K29" s="23">
        <f>K21+K7*K27*K9*K13 - K23</f>
        <v>-3764.25</v>
      </c>
      <c r="L29" s="32"/>
      <c r="N29" s="102" t="s">
        <v>182</v>
      </c>
      <c r="O29" s="23">
        <f>O21+O7*O27*O9*O13 - O23</f>
        <v>5634</v>
      </c>
      <c r="P29" s="32"/>
      <c r="R29" s="102" t="s">
        <v>182</v>
      </c>
      <c r="S29" s="23">
        <f>S21+S7*S27*S9*S13 - S23</f>
        <v>11702.25</v>
      </c>
      <c r="T29" s="32"/>
      <c r="Z29" s="40" t="s">
        <v>66</v>
      </c>
    </row>
    <row r="31" spans="1:26" ht="14.4" customHeight="1" x14ac:dyDescent="0.35">
      <c r="B31" s="113" t="s">
        <v>183</v>
      </c>
      <c r="C31" s="45"/>
      <c r="D31" s="114" t="s">
        <v>65</v>
      </c>
      <c r="E31" s="114"/>
    </row>
    <row r="32" spans="1:26" x14ac:dyDescent="0.35">
      <c r="B32" s="113"/>
      <c r="C32" s="45"/>
      <c r="D32" s="114"/>
      <c r="E32" s="114"/>
    </row>
    <row r="34" spans="2:5" x14ac:dyDescent="0.35">
      <c r="B34" s="116" t="s">
        <v>181</v>
      </c>
      <c r="C34" s="116"/>
      <c r="D34" s="116"/>
      <c r="E34" s="116"/>
    </row>
    <row r="35" spans="2:5" x14ac:dyDescent="0.35">
      <c r="B35" s="116"/>
      <c r="C35" s="116"/>
      <c r="D35" s="116"/>
      <c r="E35" s="116"/>
    </row>
    <row r="36" spans="2:5" ht="15" thickBot="1" x14ac:dyDescent="0.4"/>
    <row r="37" spans="2:5" ht="20.399999999999999" customHeight="1" x14ac:dyDescent="0.35">
      <c r="B37" s="128" t="s">
        <v>61</v>
      </c>
      <c r="C37" s="129">
        <f>SUM(C29,G29,K29,O29,S29)</f>
        <v>5008.5000000000018</v>
      </c>
    </row>
    <row r="38" spans="2:5" ht="20.399999999999999" customHeight="1" thickBot="1" x14ac:dyDescent="0.4">
      <c r="B38" s="128"/>
      <c r="C38" s="130"/>
    </row>
  </sheetData>
  <mergeCells count="13">
    <mergeCell ref="J4:L5"/>
    <mergeCell ref="N4:P5"/>
    <mergeCell ref="R4:T5"/>
    <mergeCell ref="B34:E35"/>
    <mergeCell ref="B37:B38"/>
    <mergeCell ref="C37:C38"/>
    <mergeCell ref="F4:H5"/>
    <mergeCell ref="D1:E1"/>
    <mergeCell ref="A7:A17"/>
    <mergeCell ref="A19:A27"/>
    <mergeCell ref="B31:B32"/>
    <mergeCell ref="B4:D5"/>
    <mergeCell ref="D31:E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6E9C7-6ADE-412D-AD73-A8FD2AEB76AC}">
  <sheetPr>
    <tabColor theme="9" tint="0.59999389629810485"/>
  </sheetPr>
  <dimension ref="A1:K101"/>
  <sheetViews>
    <sheetView topLeftCell="A4" zoomScaleNormal="100" workbookViewId="0">
      <selection activeCell="Q31" sqref="Q31"/>
    </sheetView>
  </sheetViews>
  <sheetFormatPr defaultRowHeight="14.5" x14ac:dyDescent="0.35"/>
  <cols>
    <col min="1" max="1" width="5.453125" customWidth="1"/>
    <col min="2" max="6" width="10.36328125" customWidth="1"/>
    <col min="7" max="7" width="11.36328125" customWidth="1"/>
    <col min="8" max="8" width="14.08984375" customWidth="1"/>
    <col min="9" max="9" width="15.54296875" customWidth="1"/>
    <col min="10" max="10" width="2.6328125" customWidth="1"/>
    <col min="11" max="11" width="49.453125" style="14" customWidth="1"/>
  </cols>
  <sheetData>
    <row r="1" spans="1:11" ht="26" customHeight="1" x14ac:dyDescent="0.45">
      <c r="A1" s="2" t="s">
        <v>0</v>
      </c>
      <c r="B1" s="1"/>
      <c r="C1" s="2"/>
      <c r="D1" s="2"/>
      <c r="E1" s="2"/>
      <c r="F1" s="2"/>
      <c r="G1" s="2"/>
      <c r="H1" s="2"/>
      <c r="I1" s="1"/>
    </row>
    <row r="2" spans="1:11" ht="15.65" customHeight="1" x14ac:dyDescent="0.45">
      <c r="A2" s="4" t="s">
        <v>1</v>
      </c>
      <c r="B2" s="4"/>
      <c r="C2" s="5"/>
      <c r="D2" s="5"/>
      <c r="E2" s="5"/>
      <c r="F2" s="5"/>
      <c r="G2" s="5"/>
      <c r="H2" s="5"/>
      <c r="I2" s="6"/>
    </row>
    <row r="3" spans="1:11" ht="14" customHeight="1" x14ac:dyDescent="0.35">
      <c r="A3" s="9" t="s">
        <v>143</v>
      </c>
      <c r="B3" s="3"/>
      <c r="C3" s="3"/>
      <c r="D3" s="3"/>
      <c r="E3" s="3"/>
      <c r="F3" s="3"/>
      <c r="G3" s="3"/>
      <c r="H3" s="3"/>
      <c r="I3" s="3"/>
      <c r="K3" s="103" t="s">
        <v>27</v>
      </c>
    </row>
    <row r="4" spans="1:11" ht="5.4" customHeight="1" x14ac:dyDescent="0.35">
      <c r="A4" s="3"/>
      <c r="B4" s="3"/>
      <c r="C4" s="3"/>
      <c r="D4" s="3"/>
      <c r="E4" s="3"/>
      <c r="F4" s="3"/>
      <c r="G4" s="3"/>
      <c r="H4" s="3"/>
      <c r="I4" s="3"/>
      <c r="K4" s="103"/>
    </row>
    <row r="5" spans="1:11" ht="14" customHeight="1" x14ac:dyDescent="0.35">
      <c r="A5" s="107" t="s">
        <v>142</v>
      </c>
      <c r="B5" s="107"/>
      <c r="C5" s="107"/>
      <c r="D5" s="107"/>
      <c r="E5" s="107"/>
      <c r="F5" s="107"/>
      <c r="G5" s="107"/>
      <c r="H5" s="107"/>
      <c r="I5" s="107"/>
      <c r="K5" s="103"/>
    </row>
    <row r="6" spans="1:11" ht="14" customHeight="1" x14ac:dyDescent="0.35">
      <c r="A6" s="107"/>
      <c r="B6" s="107"/>
      <c r="C6" s="107"/>
      <c r="D6" s="107"/>
      <c r="E6" s="107"/>
      <c r="F6" s="107"/>
      <c r="G6" s="107"/>
      <c r="H6" s="107"/>
      <c r="I6" s="107"/>
      <c r="K6" s="103"/>
    </row>
    <row r="7" spans="1:11" ht="14" customHeight="1" x14ac:dyDescent="0.35">
      <c r="A7" s="107"/>
      <c r="B7" s="107"/>
      <c r="C7" s="107"/>
      <c r="D7" s="107"/>
      <c r="E7" s="107"/>
      <c r="F7" s="107"/>
      <c r="G7" s="107"/>
      <c r="H7" s="107"/>
      <c r="I7" s="107"/>
      <c r="K7" s="103"/>
    </row>
    <row r="8" spans="1:11" ht="14" customHeight="1" x14ac:dyDescent="0.35">
      <c r="A8" s="97"/>
      <c r="B8" s="97"/>
      <c r="C8" s="97"/>
      <c r="D8" s="97"/>
      <c r="E8" s="97"/>
      <c r="F8" s="97"/>
      <c r="G8" s="97"/>
      <c r="H8" s="97"/>
      <c r="I8" s="97"/>
    </row>
    <row r="9" spans="1:11" ht="31.5" customHeight="1" x14ac:dyDescent="0.35">
      <c r="A9" s="68"/>
      <c r="B9" s="110" t="s">
        <v>29</v>
      </c>
      <c r="C9" s="110"/>
      <c r="D9" s="110"/>
      <c r="E9" s="110"/>
      <c r="F9" s="110"/>
      <c r="G9" s="110"/>
      <c r="H9" s="110"/>
      <c r="I9" s="110"/>
      <c r="K9" s="56" t="s">
        <v>73</v>
      </c>
    </row>
    <row r="10" spans="1:11" ht="15" thickBot="1" x14ac:dyDescent="0.4">
      <c r="K10" s="15"/>
    </row>
    <row r="11" spans="1:11" x14ac:dyDescent="0.35">
      <c r="B11" s="3" t="s">
        <v>141</v>
      </c>
      <c r="C11" s="3"/>
      <c r="D11" s="3"/>
      <c r="E11" s="3"/>
      <c r="F11" s="3"/>
      <c r="G11" s="3"/>
      <c r="H11" s="108">
        <v>400</v>
      </c>
      <c r="K11" s="15"/>
    </row>
    <row r="12" spans="1:11" ht="15" thickBot="1" x14ac:dyDescent="0.4">
      <c r="B12" s="7" t="s">
        <v>40</v>
      </c>
      <c r="C12" s="3"/>
      <c r="D12" s="3"/>
      <c r="E12" s="3"/>
      <c r="F12" s="3"/>
      <c r="G12" s="3"/>
      <c r="H12" s="109"/>
      <c r="I12" t="s">
        <v>3</v>
      </c>
      <c r="K12" s="19" t="s">
        <v>28</v>
      </c>
    </row>
    <row r="13" spans="1:11" x14ac:dyDescent="0.35">
      <c r="B13" s="71"/>
      <c r="H13" s="96"/>
      <c r="K13" s="19"/>
    </row>
    <row r="14" spans="1:11" ht="15.75" customHeight="1" thickBot="1" x14ac:dyDescent="0.4">
      <c r="A14" s="106" t="s">
        <v>140</v>
      </c>
      <c r="B14" s="83" t="s">
        <v>121</v>
      </c>
      <c r="C14" s="89"/>
      <c r="D14" s="89"/>
      <c r="E14" s="89"/>
      <c r="F14" s="89"/>
      <c r="G14" s="89"/>
      <c r="H14" s="89"/>
      <c r="I14" s="89"/>
      <c r="K14" s="19"/>
    </row>
    <row r="15" spans="1:11" ht="23" customHeight="1" thickBot="1" x14ac:dyDescent="0.4">
      <c r="A15" s="106"/>
      <c r="B15" s="3" t="s">
        <v>139</v>
      </c>
      <c r="C15" s="3"/>
      <c r="D15" s="3"/>
      <c r="E15" s="3"/>
      <c r="F15" s="3"/>
      <c r="G15" s="3"/>
      <c r="H15" s="54">
        <v>0.5</v>
      </c>
      <c r="I15" t="s">
        <v>4</v>
      </c>
      <c r="K15" s="19" t="s">
        <v>28</v>
      </c>
    </row>
    <row r="16" spans="1:11" ht="9" customHeight="1" thickBot="1" x14ac:dyDescent="0.4">
      <c r="A16" s="106"/>
      <c r="K16" s="19"/>
    </row>
    <row r="17" spans="1:11" ht="23" customHeight="1" thickBot="1" x14ac:dyDescent="0.4">
      <c r="A17" s="106"/>
      <c r="B17" s="3" t="s">
        <v>138</v>
      </c>
      <c r="C17" s="3"/>
      <c r="D17" s="3"/>
      <c r="E17" s="3"/>
      <c r="F17" s="3"/>
      <c r="G17" s="3"/>
      <c r="H17" s="55">
        <v>300</v>
      </c>
      <c r="I17" t="s">
        <v>6</v>
      </c>
      <c r="K17" s="19" t="s">
        <v>30</v>
      </c>
    </row>
    <row r="18" spans="1:11" ht="9" customHeight="1" thickBot="1" x14ac:dyDescent="0.4">
      <c r="A18" s="106"/>
      <c r="K18" s="19"/>
    </row>
    <row r="19" spans="1:11" ht="23" customHeight="1" thickBot="1" x14ac:dyDescent="0.4">
      <c r="A19" s="106"/>
      <c r="B19" s="3" t="s">
        <v>137</v>
      </c>
      <c r="C19" s="3"/>
      <c r="D19" s="3"/>
      <c r="E19" s="3"/>
      <c r="F19" s="3"/>
      <c r="G19" s="3"/>
      <c r="H19" s="54">
        <v>0.1</v>
      </c>
      <c r="I19" t="s">
        <v>4</v>
      </c>
      <c r="K19" s="19" t="s">
        <v>28</v>
      </c>
    </row>
    <row r="20" spans="1:11" ht="9" customHeight="1" thickBot="1" x14ac:dyDescent="0.4">
      <c r="A20" s="106"/>
      <c r="K20" s="19"/>
    </row>
    <row r="21" spans="1:11" ht="23" customHeight="1" thickBot="1" x14ac:dyDescent="0.4">
      <c r="A21" s="106"/>
      <c r="B21" s="3" t="s">
        <v>136</v>
      </c>
      <c r="C21" s="3"/>
      <c r="D21" s="3"/>
      <c r="E21" s="3"/>
      <c r="F21" s="3"/>
      <c r="G21" s="3"/>
      <c r="H21" s="54">
        <v>1.5</v>
      </c>
      <c r="I21" t="s">
        <v>135</v>
      </c>
      <c r="K21" s="19" t="s">
        <v>28</v>
      </c>
    </row>
    <row r="22" spans="1:11" ht="9" customHeight="1" thickBot="1" x14ac:dyDescent="0.4">
      <c r="A22" s="106"/>
      <c r="K22" s="19"/>
    </row>
    <row r="23" spans="1:11" ht="23" customHeight="1" thickBot="1" x14ac:dyDescent="0.4">
      <c r="A23" s="106"/>
      <c r="B23" s="3" t="s">
        <v>134</v>
      </c>
      <c r="C23" s="3"/>
      <c r="D23" s="3"/>
      <c r="E23" s="3"/>
      <c r="F23" s="3"/>
      <c r="G23" s="3"/>
      <c r="H23" s="55">
        <v>1000</v>
      </c>
      <c r="I23" t="s">
        <v>5</v>
      </c>
      <c r="K23" s="19" t="s">
        <v>28</v>
      </c>
    </row>
    <row r="24" spans="1:11" ht="9" customHeight="1" thickBot="1" x14ac:dyDescent="0.4">
      <c r="A24" s="106"/>
      <c r="K24" s="19"/>
    </row>
    <row r="25" spans="1:11" ht="23" customHeight="1" thickBot="1" x14ac:dyDescent="0.4">
      <c r="A25" s="106"/>
      <c r="B25" s="3" t="s">
        <v>133</v>
      </c>
      <c r="C25" s="3"/>
      <c r="D25" s="3"/>
      <c r="E25" s="3"/>
      <c r="F25" s="3"/>
      <c r="G25" s="3"/>
      <c r="H25" s="54">
        <v>0.2</v>
      </c>
      <c r="I25" t="s">
        <v>4</v>
      </c>
      <c r="K25" s="19" t="s">
        <v>30</v>
      </c>
    </row>
    <row r="26" spans="1:11" ht="9" customHeight="1" thickBot="1" x14ac:dyDescent="0.4">
      <c r="A26" s="106"/>
      <c r="K26" s="19"/>
    </row>
    <row r="27" spans="1:11" ht="23" customHeight="1" thickBot="1" x14ac:dyDescent="0.4">
      <c r="A27" s="106"/>
      <c r="B27" s="3" t="s">
        <v>132</v>
      </c>
      <c r="C27" s="3"/>
      <c r="D27" s="3"/>
      <c r="E27" s="3"/>
      <c r="F27" s="3"/>
      <c r="G27" s="3"/>
      <c r="H27" s="55">
        <v>200</v>
      </c>
      <c r="I27" t="s">
        <v>131</v>
      </c>
      <c r="K27" s="19" t="s">
        <v>28</v>
      </c>
    </row>
    <row r="28" spans="1:11" ht="9" customHeight="1" x14ac:dyDescent="0.35">
      <c r="A28" s="106"/>
      <c r="K28" s="19"/>
    </row>
    <row r="29" spans="1:11" ht="16.25" customHeight="1" thickBot="1" x14ac:dyDescent="0.4">
      <c r="A29" s="106"/>
      <c r="B29" s="85" t="s">
        <v>117</v>
      </c>
      <c r="C29" s="90"/>
      <c r="D29" s="90"/>
      <c r="E29" s="90"/>
      <c r="F29" s="90"/>
      <c r="G29" s="90"/>
      <c r="H29" s="90"/>
      <c r="I29" s="90"/>
      <c r="K29" s="19"/>
    </row>
    <row r="30" spans="1:11" ht="23.25" customHeight="1" thickBot="1" x14ac:dyDescent="0.4">
      <c r="A30" s="106"/>
      <c r="B30" s="3" t="s">
        <v>130</v>
      </c>
      <c r="C30" s="95"/>
      <c r="D30" s="95"/>
      <c r="E30" s="95"/>
      <c r="F30" s="95"/>
      <c r="G30" s="95"/>
      <c r="H30" s="94">
        <v>250</v>
      </c>
      <c r="I30" t="s">
        <v>129</v>
      </c>
      <c r="K30" s="19" t="s">
        <v>30</v>
      </c>
    </row>
    <row r="31" spans="1:11" ht="11.25" customHeight="1" thickBot="1" x14ac:dyDescent="0.4">
      <c r="A31" s="106"/>
      <c r="B31" s="93"/>
      <c r="K31" s="19"/>
    </row>
    <row r="32" spans="1:11" ht="23" customHeight="1" thickBot="1" x14ac:dyDescent="0.4">
      <c r="A32" s="106"/>
      <c r="B32" s="3" t="s">
        <v>128</v>
      </c>
      <c r="C32" s="3"/>
      <c r="D32" s="3"/>
      <c r="E32" s="3"/>
      <c r="F32" s="3"/>
      <c r="G32" s="3"/>
      <c r="H32" s="55">
        <v>10000</v>
      </c>
      <c r="I32" t="s">
        <v>4</v>
      </c>
      <c r="K32" s="19" t="s">
        <v>30</v>
      </c>
    </row>
    <row r="33" spans="1:11" ht="9" customHeight="1" thickBot="1" x14ac:dyDescent="0.4">
      <c r="A33" s="106"/>
      <c r="K33" s="19"/>
    </row>
    <row r="34" spans="1:11" ht="23" customHeight="1" thickBot="1" x14ac:dyDescent="0.4">
      <c r="A34" s="106"/>
      <c r="B34" s="3" t="s">
        <v>127</v>
      </c>
      <c r="C34" s="3"/>
      <c r="D34" s="3"/>
      <c r="E34" s="3"/>
      <c r="F34" s="3"/>
      <c r="G34" s="3"/>
      <c r="H34" s="55">
        <v>1500</v>
      </c>
      <c r="I34" t="s">
        <v>4</v>
      </c>
      <c r="K34" s="19" t="s">
        <v>30</v>
      </c>
    </row>
    <row r="35" spans="1:11" ht="9" customHeight="1" thickBot="1" x14ac:dyDescent="0.4">
      <c r="A35" s="106"/>
      <c r="K35" s="19"/>
    </row>
    <row r="36" spans="1:11" ht="23" customHeight="1" thickBot="1" x14ac:dyDescent="0.4">
      <c r="A36" s="106"/>
      <c r="B36" s="3" t="s">
        <v>126</v>
      </c>
      <c r="C36" s="3"/>
      <c r="D36" s="3"/>
      <c r="E36" s="3"/>
      <c r="F36" s="3"/>
      <c r="G36" s="3"/>
      <c r="H36" s="55">
        <v>1000</v>
      </c>
      <c r="I36" t="s">
        <v>4</v>
      </c>
      <c r="K36" s="19" t="s">
        <v>30</v>
      </c>
    </row>
    <row r="37" spans="1:11" ht="9" customHeight="1" x14ac:dyDescent="0.35">
      <c r="A37" s="106"/>
      <c r="K37" s="19"/>
    </row>
    <row r="38" spans="1:11" ht="17" customHeight="1" thickBot="1" x14ac:dyDescent="0.4">
      <c r="A38" s="106"/>
      <c r="B38" s="83" t="s">
        <v>113</v>
      </c>
      <c r="C38" s="89"/>
      <c r="D38" s="89"/>
      <c r="E38" s="89"/>
      <c r="F38" s="89"/>
      <c r="G38" s="89"/>
      <c r="H38" s="89"/>
      <c r="I38" s="89"/>
      <c r="K38" s="19"/>
    </row>
    <row r="39" spans="1:11" ht="24.75" customHeight="1" thickBot="1" x14ac:dyDescent="0.4">
      <c r="A39" s="106"/>
      <c r="B39" s="3" t="s">
        <v>125</v>
      </c>
      <c r="C39" s="3"/>
      <c r="D39" s="3"/>
      <c r="E39" s="3"/>
      <c r="F39" s="3"/>
      <c r="G39" s="3"/>
      <c r="H39" s="55">
        <v>4000</v>
      </c>
      <c r="I39" t="s">
        <v>4</v>
      </c>
      <c r="K39" s="19" t="s">
        <v>30</v>
      </c>
    </row>
    <row r="40" spans="1:11" ht="9" customHeight="1" x14ac:dyDescent="0.35">
      <c r="A40" s="106"/>
      <c r="K40" s="19"/>
    </row>
    <row r="41" spans="1:11" ht="17" customHeight="1" thickBot="1" x14ac:dyDescent="0.4">
      <c r="A41" s="106"/>
      <c r="B41" s="85" t="s">
        <v>111</v>
      </c>
      <c r="C41" s="90"/>
      <c r="D41" s="90"/>
      <c r="E41" s="90"/>
      <c r="F41" s="90"/>
      <c r="G41" s="90"/>
      <c r="H41" s="90"/>
      <c r="I41" s="90"/>
      <c r="K41" s="19"/>
    </row>
    <row r="42" spans="1:11" ht="24.75" customHeight="1" thickBot="1" x14ac:dyDescent="0.4">
      <c r="A42" s="106"/>
      <c r="B42" s="3" t="s">
        <v>124</v>
      </c>
      <c r="C42" s="3"/>
      <c r="D42" s="3"/>
      <c r="E42" s="3"/>
      <c r="F42" s="3"/>
      <c r="G42" s="3"/>
      <c r="H42" s="55">
        <v>2000</v>
      </c>
      <c r="I42" t="s">
        <v>4</v>
      </c>
      <c r="K42" s="19" t="s">
        <v>30</v>
      </c>
    </row>
    <row r="43" spans="1:11" ht="9" customHeight="1" x14ac:dyDescent="0.35">
      <c r="A43" s="106"/>
      <c r="K43" s="19"/>
    </row>
    <row r="44" spans="1:11" ht="17" customHeight="1" thickBot="1" x14ac:dyDescent="0.4">
      <c r="A44" s="106"/>
      <c r="B44" s="83" t="s">
        <v>109</v>
      </c>
      <c r="C44" s="89"/>
      <c r="D44" s="89"/>
      <c r="E44" s="89"/>
      <c r="F44" s="89"/>
      <c r="G44" s="89"/>
      <c r="H44" s="89"/>
      <c r="I44" s="89"/>
      <c r="K44" s="19"/>
    </row>
    <row r="45" spans="1:11" ht="24.75" customHeight="1" thickBot="1" x14ac:dyDescent="0.4">
      <c r="A45" s="106"/>
      <c r="B45" s="3" t="s">
        <v>123</v>
      </c>
      <c r="C45" s="3"/>
      <c r="D45" s="3"/>
      <c r="E45" s="3"/>
      <c r="F45" s="3"/>
      <c r="G45" s="3"/>
      <c r="H45" s="55">
        <v>100</v>
      </c>
      <c r="I45" t="s">
        <v>4</v>
      </c>
      <c r="K45" s="19" t="s">
        <v>30</v>
      </c>
    </row>
    <row r="46" spans="1:11" ht="9" customHeight="1" thickBot="1" x14ac:dyDescent="0.4">
      <c r="K46" s="19"/>
    </row>
    <row r="47" spans="1:11" ht="27" customHeight="1" thickBot="1" x14ac:dyDescent="0.4">
      <c r="B47" s="21" t="s">
        <v>122</v>
      </c>
      <c r="C47" s="21"/>
      <c r="D47" s="21"/>
      <c r="E47" s="21"/>
      <c r="F47" s="21"/>
      <c r="G47" s="21"/>
      <c r="H47" s="22">
        <f>H11*((H15*H17)+(H19*H21*H23)+(H25*H27)+H39+H42+H45)+H30*(H32+H34+H36)</f>
        <v>5701000</v>
      </c>
      <c r="K47" s="19"/>
    </row>
    <row r="49" spans="1:11" ht="15" thickBot="1" x14ac:dyDescent="0.4">
      <c r="B49" s="83" t="s">
        <v>121</v>
      </c>
      <c r="C49" s="89"/>
      <c r="D49" s="89"/>
      <c r="E49" s="89"/>
      <c r="F49" s="89"/>
      <c r="G49" s="89"/>
      <c r="H49" s="89"/>
      <c r="I49" s="89"/>
      <c r="K49" s="19"/>
    </row>
    <row r="50" spans="1:11" ht="29.5" thickBot="1" x14ac:dyDescent="0.4">
      <c r="A50" s="106" t="s">
        <v>18</v>
      </c>
      <c r="B50" s="3" t="s">
        <v>120</v>
      </c>
      <c r="C50" s="3"/>
      <c r="D50" s="3"/>
      <c r="E50" s="3"/>
      <c r="F50" s="3"/>
      <c r="G50" s="3"/>
      <c r="H50" s="10">
        <v>0.5</v>
      </c>
      <c r="K50" s="77" t="s">
        <v>33</v>
      </c>
    </row>
    <row r="51" spans="1:11" ht="7.25" customHeight="1" thickBot="1" x14ac:dyDescent="0.4">
      <c r="A51" s="106"/>
      <c r="K51" s="92"/>
    </row>
    <row r="52" spans="1:11" ht="29.5" thickBot="1" x14ac:dyDescent="0.4">
      <c r="A52" s="106"/>
      <c r="B52" s="3" t="s">
        <v>119</v>
      </c>
      <c r="C52" s="3"/>
      <c r="D52" s="3"/>
      <c r="E52" s="3"/>
      <c r="F52" s="3"/>
      <c r="G52" s="3"/>
      <c r="H52" s="10">
        <v>0.2</v>
      </c>
      <c r="K52" s="77" t="s">
        <v>33</v>
      </c>
    </row>
    <row r="53" spans="1:11" ht="7.25" customHeight="1" thickBot="1" x14ac:dyDescent="0.4">
      <c r="A53" s="106"/>
      <c r="K53" s="92"/>
    </row>
    <row r="54" spans="1:11" ht="29" customHeight="1" thickBot="1" x14ac:dyDescent="0.4">
      <c r="A54" s="106"/>
      <c r="B54" s="3" t="s">
        <v>118</v>
      </c>
      <c r="C54" s="3"/>
      <c r="D54" s="3"/>
      <c r="E54" s="3"/>
      <c r="F54" s="3"/>
      <c r="G54" s="3"/>
      <c r="H54" s="10">
        <v>0.2</v>
      </c>
      <c r="K54" s="77" t="s">
        <v>33</v>
      </c>
    </row>
    <row r="55" spans="1:11" ht="7.25" customHeight="1" x14ac:dyDescent="0.35">
      <c r="A55" s="106"/>
      <c r="K55" s="92"/>
    </row>
    <row r="56" spans="1:11" ht="16.25" customHeight="1" thickBot="1" x14ac:dyDescent="0.4">
      <c r="A56" s="106"/>
      <c r="B56" s="85" t="s">
        <v>117</v>
      </c>
      <c r="C56" s="90"/>
      <c r="D56" s="90"/>
      <c r="E56" s="90"/>
      <c r="F56" s="90"/>
      <c r="G56" s="90"/>
      <c r="H56" s="90"/>
      <c r="I56" s="90"/>
      <c r="K56" s="19"/>
    </row>
    <row r="57" spans="1:11" ht="30" customHeight="1" thickBot="1" x14ac:dyDescent="0.4">
      <c r="A57" s="106"/>
      <c r="B57" s="3" t="s">
        <v>116</v>
      </c>
      <c r="C57" s="3"/>
      <c r="D57" s="3"/>
      <c r="E57" s="3"/>
      <c r="F57" s="3"/>
      <c r="G57" s="3"/>
      <c r="H57" s="10">
        <v>0.05</v>
      </c>
      <c r="K57" s="77" t="s">
        <v>34</v>
      </c>
    </row>
    <row r="58" spans="1:11" ht="8.4" customHeight="1" thickBot="1" x14ac:dyDescent="0.4">
      <c r="A58" s="106"/>
      <c r="K58" s="92"/>
    </row>
    <row r="59" spans="1:11" ht="30" customHeight="1" thickBot="1" x14ac:dyDescent="0.4">
      <c r="A59" s="106"/>
      <c r="B59" s="3" t="s">
        <v>115</v>
      </c>
      <c r="C59" s="3"/>
      <c r="D59" s="3"/>
      <c r="E59" s="3"/>
      <c r="F59" s="3"/>
      <c r="G59" s="3"/>
      <c r="H59" s="10">
        <v>0.1</v>
      </c>
      <c r="K59" s="77" t="s">
        <v>34</v>
      </c>
    </row>
    <row r="60" spans="1:11" ht="8.4" customHeight="1" thickBot="1" x14ac:dyDescent="0.4">
      <c r="A60" s="106"/>
      <c r="K60" s="92"/>
    </row>
    <row r="61" spans="1:11" ht="30" customHeight="1" thickBot="1" x14ac:dyDescent="0.4">
      <c r="A61" s="106"/>
      <c r="B61" s="3" t="s">
        <v>114</v>
      </c>
      <c r="C61" s="3"/>
      <c r="D61" s="3"/>
      <c r="E61" s="3"/>
      <c r="F61" s="3"/>
      <c r="G61" s="3"/>
      <c r="H61" s="10">
        <v>0.2</v>
      </c>
      <c r="K61" s="77" t="s">
        <v>34</v>
      </c>
    </row>
    <row r="62" spans="1:11" ht="8.4" customHeight="1" x14ac:dyDescent="0.35">
      <c r="A62" s="106"/>
      <c r="K62" s="92"/>
    </row>
    <row r="63" spans="1:11" ht="17" customHeight="1" thickBot="1" x14ac:dyDescent="0.4">
      <c r="A63" s="106"/>
      <c r="B63" s="83" t="s">
        <v>113</v>
      </c>
      <c r="C63" s="89"/>
      <c r="D63" s="89"/>
      <c r="E63" s="89"/>
      <c r="F63" s="89"/>
      <c r="G63" s="89"/>
      <c r="H63" s="89"/>
      <c r="I63" s="89"/>
      <c r="K63" s="19"/>
    </row>
    <row r="64" spans="1:11" ht="32.4" customHeight="1" thickBot="1" x14ac:dyDescent="0.4">
      <c r="A64" s="106"/>
      <c r="B64" s="104" t="s">
        <v>112</v>
      </c>
      <c r="C64" s="104"/>
      <c r="D64" s="104"/>
      <c r="E64" s="104"/>
      <c r="F64" s="104"/>
      <c r="G64" s="105"/>
      <c r="H64" s="10">
        <v>0.1</v>
      </c>
      <c r="K64" s="77" t="s">
        <v>33</v>
      </c>
    </row>
    <row r="65" spans="1:11" ht="8.4" customHeight="1" x14ac:dyDescent="0.35">
      <c r="A65" s="67"/>
      <c r="K65" s="92"/>
    </row>
    <row r="66" spans="1:11" ht="17" customHeight="1" thickBot="1" x14ac:dyDescent="0.4">
      <c r="A66" s="67"/>
      <c r="B66" s="85" t="s">
        <v>111</v>
      </c>
      <c r="C66" s="90"/>
      <c r="D66" s="90"/>
      <c r="E66" s="90"/>
      <c r="F66" s="90"/>
      <c r="G66" s="90"/>
      <c r="H66" s="90"/>
      <c r="I66" s="90"/>
      <c r="K66" s="19"/>
    </row>
    <row r="67" spans="1:11" ht="32.4" customHeight="1" thickBot="1" x14ac:dyDescent="0.4">
      <c r="A67" s="67"/>
      <c r="B67" s="104" t="s">
        <v>110</v>
      </c>
      <c r="C67" s="104"/>
      <c r="D67" s="104"/>
      <c r="E67" s="104"/>
      <c r="F67" s="104"/>
      <c r="G67" s="105"/>
      <c r="H67" s="10">
        <v>0.15</v>
      </c>
      <c r="K67" s="77" t="s">
        <v>33</v>
      </c>
    </row>
    <row r="68" spans="1:11" ht="8.4" customHeight="1" x14ac:dyDescent="0.35">
      <c r="A68" s="67"/>
      <c r="K68" s="92"/>
    </row>
    <row r="69" spans="1:11" ht="17" customHeight="1" thickBot="1" x14ac:dyDescent="0.4">
      <c r="A69" s="67"/>
      <c r="B69" s="83" t="s">
        <v>109</v>
      </c>
      <c r="C69" s="89"/>
      <c r="D69" s="89"/>
      <c r="E69" s="89"/>
      <c r="F69" s="89"/>
      <c r="G69" s="89"/>
      <c r="H69" s="89"/>
      <c r="I69" s="89"/>
      <c r="K69" s="19"/>
    </row>
    <row r="70" spans="1:11" ht="32.4" customHeight="1" thickBot="1" x14ac:dyDescent="0.4">
      <c r="A70" s="67"/>
      <c r="B70" s="104" t="s">
        <v>108</v>
      </c>
      <c r="C70" s="104"/>
      <c r="D70" s="104"/>
      <c r="E70" s="104"/>
      <c r="F70" s="104"/>
      <c r="G70" s="105"/>
      <c r="H70" s="10">
        <v>0.1</v>
      </c>
      <c r="K70" s="77" t="s">
        <v>33</v>
      </c>
    </row>
    <row r="71" spans="1:11" ht="9.75" customHeight="1" x14ac:dyDescent="0.35"/>
    <row r="73" spans="1:11" x14ac:dyDescent="0.35">
      <c r="B73" s="83" t="s">
        <v>107</v>
      </c>
      <c r="C73" s="89"/>
      <c r="D73" s="89"/>
      <c r="E73" s="89"/>
      <c r="F73" s="89"/>
      <c r="G73" s="89"/>
      <c r="H73" s="88">
        <f>H11*((H50*H15*H17)+(H52*H19*H21*H23)+(H54*H25*H27))</f>
        <v>45200</v>
      </c>
    </row>
    <row r="74" spans="1:11" x14ac:dyDescent="0.35">
      <c r="B74" s="85" t="s">
        <v>106</v>
      </c>
      <c r="C74" s="90"/>
      <c r="D74" s="90"/>
      <c r="E74" s="90"/>
      <c r="F74" s="90"/>
      <c r="G74" s="90"/>
      <c r="H74" s="91">
        <f>(H30*((H57*H32)+(H59*H34)+(H61*H36)))</f>
        <v>212500</v>
      </c>
    </row>
    <row r="75" spans="1:11" x14ac:dyDescent="0.35">
      <c r="B75" s="83" t="s">
        <v>105</v>
      </c>
      <c r="C75" s="89"/>
      <c r="D75" s="89"/>
      <c r="E75" s="89"/>
      <c r="F75" s="89"/>
      <c r="G75" s="89"/>
      <c r="H75" s="88">
        <f>H11*(H64*H39)</f>
        <v>160000</v>
      </c>
    </row>
    <row r="76" spans="1:11" x14ac:dyDescent="0.35">
      <c r="B76" s="85" t="s">
        <v>104</v>
      </c>
      <c r="C76" s="90"/>
      <c r="D76" s="90"/>
      <c r="E76" s="90"/>
      <c r="F76" s="90"/>
      <c r="G76" s="90"/>
      <c r="H76" s="88">
        <f>H11*(H67*H42)</f>
        <v>120000</v>
      </c>
    </row>
    <row r="77" spans="1:11" ht="15" thickBot="1" x14ac:dyDescent="0.4">
      <c r="B77" s="83" t="s">
        <v>103</v>
      </c>
      <c r="C77" s="89"/>
      <c r="D77" s="89"/>
      <c r="E77" s="89"/>
      <c r="F77" s="89"/>
      <c r="G77" s="89"/>
      <c r="H77" s="88">
        <f>H11*(H70*H45)</f>
        <v>4000</v>
      </c>
    </row>
    <row r="78" spans="1:11" ht="22.25" customHeight="1" thickBot="1" x14ac:dyDescent="0.4">
      <c r="B78" s="12" t="s">
        <v>102</v>
      </c>
      <c r="C78" s="12"/>
      <c r="D78" s="12"/>
      <c r="E78" s="12"/>
      <c r="F78" s="12"/>
      <c r="G78" s="12"/>
      <c r="H78" s="23">
        <f>H11*((H50*H15*H17)+(H52*H19*H21*H23)+(H54*H25*H27)+(H64*H39)+(H67*H42)+(H70*H45))+(H30*((H57*H32)+(H59*H34)+(H61*H36)))</f>
        <v>541700</v>
      </c>
      <c r="I78" t="s">
        <v>57</v>
      </c>
    </row>
    <row r="79" spans="1:11" ht="6.65" customHeight="1" thickBot="1" x14ac:dyDescent="0.4"/>
    <row r="80" spans="1:11" ht="29.5" thickBot="1" x14ac:dyDescent="0.4">
      <c r="C80" s="11" t="s">
        <v>26</v>
      </c>
      <c r="D80" s="12"/>
      <c r="E80" s="12"/>
      <c r="F80" s="12"/>
      <c r="G80" s="12"/>
      <c r="H80" s="31">
        <f>H78/H11</f>
        <v>1354.25</v>
      </c>
      <c r="K80" s="20" t="s">
        <v>38</v>
      </c>
    </row>
    <row r="81" spans="1:11" ht="15" thickBot="1" x14ac:dyDescent="0.4">
      <c r="C81" s="71"/>
      <c r="H81" s="70"/>
      <c r="K81" s="20"/>
    </row>
    <row r="82" spans="1:11" ht="24" customHeight="1" thickBot="1" x14ac:dyDescent="0.4">
      <c r="A82" s="106" t="s">
        <v>39</v>
      </c>
      <c r="B82" s="104" t="s">
        <v>35</v>
      </c>
      <c r="C82" s="104"/>
      <c r="D82" s="104"/>
      <c r="E82" s="104"/>
      <c r="F82" s="104"/>
      <c r="G82" s="105"/>
      <c r="H82" s="58">
        <v>0.9</v>
      </c>
      <c r="K82" s="19" t="s">
        <v>41</v>
      </c>
    </row>
    <row r="83" spans="1:11" ht="8.4" customHeight="1" thickBot="1" x14ac:dyDescent="0.4">
      <c r="A83" s="106"/>
    </row>
    <row r="84" spans="1:11" ht="21" customHeight="1" thickBot="1" x14ac:dyDescent="0.4">
      <c r="A84" s="106"/>
      <c r="B84" s="3" t="s">
        <v>36</v>
      </c>
      <c r="C84" s="3"/>
      <c r="D84" s="3"/>
      <c r="E84" s="3"/>
      <c r="F84" s="3"/>
      <c r="G84" s="3"/>
      <c r="H84" s="13">
        <f>H78*H82</f>
        <v>487530</v>
      </c>
      <c r="K84" s="19" t="s">
        <v>43</v>
      </c>
    </row>
    <row r="85" spans="1:11" ht="9" customHeight="1" thickBot="1" x14ac:dyDescent="0.4">
      <c r="A85" s="106"/>
    </row>
    <row r="86" spans="1:11" s="16" customFormat="1" ht="34.25" customHeight="1" thickBot="1" x14ac:dyDescent="0.4">
      <c r="A86" s="106"/>
      <c r="B86" s="104" t="s">
        <v>74</v>
      </c>
      <c r="C86" s="104"/>
      <c r="D86" s="104"/>
      <c r="E86" s="104"/>
      <c r="F86" s="104"/>
      <c r="G86" s="105"/>
      <c r="H86" s="10">
        <v>0.2</v>
      </c>
      <c r="I86"/>
      <c r="K86" s="87" t="s">
        <v>37</v>
      </c>
    </row>
    <row r="87" spans="1:11" ht="15" thickBot="1" x14ac:dyDescent="0.4">
      <c r="A87" s="106"/>
    </row>
    <row r="88" spans="1:11" ht="26" customHeight="1" thickBot="1" x14ac:dyDescent="0.4">
      <c r="A88" s="106"/>
      <c r="B88" s="24" t="s">
        <v>45</v>
      </c>
      <c r="C88" s="24"/>
      <c r="D88" s="24"/>
      <c r="E88" s="24"/>
      <c r="F88" s="24"/>
      <c r="G88" s="24"/>
      <c r="H88" s="25">
        <f>H84*(1-H86)</f>
        <v>390024</v>
      </c>
      <c r="K88" s="66" t="s">
        <v>47</v>
      </c>
    </row>
    <row r="89" spans="1:11" ht="8" customHeight="1" x14ac:dyDescent="0.35">
      <c r="A89" s="69"/>
    </row>
    <row r="90" spans="1:11" ht="8" customHeight="1" x14ac:dyDescent="0.35">
      <c r="A90" s="69"/>
    </row>
    <row r="91" spans="1:11" ht="8" customHeight="1" thickBot="1" x14ac:dyDescent="0.4">
      <c r="A91" s="69"/>
    </row>
    <row r="92" spans="1:11" ht="24" customHeight="1" thickBot="1" x14ac:dyDescent="0.4">
      <c r="A92" s="69"/>
      <c r="B92" s="26" t="s">
        <v>46</v>
      </c>
      <c r="C92" s="26"/>
      <c r="D92" s="26"/>
      <c r="E92" s="26"/>
      <c r="F92" s="26"/>
      <c r="G92" s="27"/>
      <c r="H92" s="28">
        <f>H84-H88</f>
        <v>97506</v>
      </c>
      <c r="I92" s="29"/>
      <c r="J92" s="29"/>
      <c r="K92" s="30" t="s">
        <v>48</v>
      </c>
    </row>
    <row r="93" spans="1:11" ht="24" customHeight="1" x14ac:dyDescent="0.35">
      <c r="A93" s="69"/>
      <c r="B93" s="26"/>
      <c r="C93" s="49" t="s">
        <v>71</v>
      </c>
      <c r="D93" s="26"/>
      <c r="E93" s="26"/>
      <c r="F93" s="26"/>
      <c r="G93" s="27"/>
      <c r="H93" s="51">
        <f>H92/H88</f>
        <v>0.25</v>
      </c>
      <c r="I93" s="29"/>
      <c r="J93" s="29"/>
      <c r="K93" s="30"/>
    </row>
    <row r="94" spans="1:11" x14ac:dyDescent="0.35">
      <c r="A94" s="69"/>
    </row>
    <row r="95" spans="1:11" ht="18.5" x14ac:dyDescent="0.45">
      <c r="A95" s="69"/>
      <c r="B95" s="33" t="s">
        <v>53</v>
      </c>
      <c r="C95" s="33"/>
      <c r="D95" s="33"/>
      <c r="E95" s="33"/>
      <c r="F95" s="33"/>
      <c r="G95" s="33"/>
      <c r="H95" s="34">
        <f>H78-H88</f>
        <v>151676</v>
      </c>
      <c r="K95" s="30" t="s">
        <v>48</v>
      </c>
    </row>
    <row r="96" spans="1:11" ht="18.5" x14ac:dyDescent="0.45">
      <c r="A96" s="69"/>
      <c r="B96" s="33"/>
      <c r="C96" s="50" t="s">
        <v>72</v>
      </c>
      <c r="D96" s="33"/>
      <c r="E96" s="33"/>
      <c r="F96" s="33"/>
      <c r="G96" s="33"/>
      <c r="H96" s="52">
        <f>H95/H88</f>
        <v>0.3888888888888889</v>
      </c>
      <c r="K96" s="30"/>
    </row>
    <row r="97" spans="1:8" x14ac:dyDescent="0.35">
      <c r="A97" s="69"/>
      <c r="B97" s="84" t="s">
        <v>101</v>
      </c>
      <c r="C97" s="83"/>
      <c r="D97" s="83"/>
      <c r="E97" s="83"/>
      <c r="F97" s="83"/>
      <c r="G97" s="83"/>
      <c r="H97" s="82">
        <f>H73/$H$78*$H$95</f>
        <v>12656</v>
      </c>
    </row>
    <row r="98" spans="1:8" x14ac:dyDescent="0.35">
      <c r="A98" s="69"/>
      <c r="B98" s="86" t="s">
        <v>100</v>
      </c>
      <c r="C98" s="85"/>
      <c r="D98" s="85"/>
      <c r="E98" s="85"/>
      <c r="F98" s="85"/>
      <c r="G98" s="85"/>
      <c r="H98" s="82">
        <f>H74/$H$78*$H$95</f>
        <v>59500</v>
      </c>
    </row>
    <row r="99" spans="1:8" x14ac:dyDescent="0.35">
      <c r="B99" s="84" t="s">
        <v>99</v>
      </c>
      <c r="C99" s="83"/>
      <c r="D99" s="83"/>
      <c r="E99" s="83"/>
      <c r="F99" s="83"/>
      <c r="G99" s="83"/>
      <c r="H99" s="82">
        <f>H75/$H$78*$H$95</f>
        <v>44800</v>
      </c>
    </row>
    <row r="100" spans="1:8" x14ac:dyDescent="0.35">
      <c r="B100" s="86" t="s">
        <v>98</v>
      </c>
      <c r="C100" s="85"/>
      <c r="D100" s="85"/>
      <c r="E100" s="85"/>
      <c r="F100" s="85"/>
      <c r="G100" s="85"/>
      <c r="H100" s="82">
        <f>H76/$H$78*$H$95</f>
        <v>33600</v>
      </c>
    </row>
    <row r="101" spans="1:8" x14ac:dyDescent="0.35">
      <c r="B101" s="84" t="s">
        <v>97</v>
      </c>
      <c r="C101" s="83"/>
      <c r="D101" s="83"/>
      <c r="E101" s="83"/>
      <c r="F101" s="83"/>
      <c r="G101" s="83"/>
      <c r="H101" s="82">
        <f>H77/$H$78*$H$95</f>
        <v>1120</v>
      </c>
    </row>
  </sheetData>
  <mergeCells count="12">
    <mergeCell ref="A82:A88"/>
    <mergeCell ref="A14:A45"/>
    <mergeCell ref="K3:K7"/>
    <mergeCell ref="B67:G67"/>
    <mergeCell ref="B70:G70"/>
    <mergeCell ref="B86:G86"/>
    <mergeCell ref="A50:A64"/>
    <mergeCell ref="A5:I7"/>
    <mergeCell ref="H11:H12"/>
    <mergeCell ref="B9:I9"/>
    <mergeCell ref="B64:G64"/>
    <mergeCell ref="B82:G8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0B19-8F6B-4F78-B79D-3DB4EE1F144B}">
  <sheetPr>
    <tabColor theme="5" tint="0.59999389629810485"/>
  </sheetPr>
  <dimension ref="A1:K80"/>
  <sheetViews>
    <sheetView workbookViewId="0">
      <selection activeCell="O25" sqref="O25"/>
    </sheetView>
  </sheetViews>
  <sheetFormatPr defaultRowHeight="14.5" x14ac:dyDescent="0.35"/>
  <cols>
    <col min="1" max="1" width="5.453125" customWidth="1"/>
    <col min="2" max="7" width="10.6328125" customWidth="1"/>
    <col min="8" max="8" width="12.54296875" bestFit="1" customWidth="1"/>
    <col min="9" max="9" width="9.36328125" customWidth="1"/>
    <col min="10" max="10" width="2.6328125" customWidth="1"/>
    <col min="11" max="11" width="49.453125" style="14" customWidth="1"/>
  </cols>
  <sheetData>
    <row r="1" spans="1:11" ht="26" customHeight="1" x14ac:dyDescent="0.45">
      <c r="A1" s="2" t="s">
        <v>0</v>
      </c>
      <c r="B1" s="1"/>
      <c r="C1" s="2"/>
      <c r="D1" s="2"/>
      <c r="E1" s="2"/>
      <c r="F1" s="2"/>
      <c r="G1" s="2"/>
      <c r="H1" s="2"/>
      <c r="I1" s="1"/>
    </row>
    <row r="2" spans="1:11" ht="15.65" customHeight="1" x14ac:dyDescent="0.45">
      <c r="A2" s="4" t="s">
        <v>1</v>
      </c>
      <c r="B2" s="4"/>
      <c r="C2" s="5"/>
      <c r="D2" s="5"/>
      <c r="E2" s="5"/>
      <c r="F2" s="5"/>
      <c r="G2" s="5"/>
      <c r="H2" s="5"/>
      <c r="I2" s="6"/>
    </row>
    <row r="3" spans="1:11" ht="14" customHeight="1" x14ac:dyDescent="0.35">
      <c r="A3" s="9" t="s">
        <v>160</v>
      </c>
      <c r="B3" s="3"/>
      <c r="C3" s="3"/>
      <c r="D3" s="3"/>
      <c r="E3" s="3"/>
      <c r="F3" s="3"/>
      <c r="G3" s="3"/>
      <c r="H3" s="3"/>
      <c r="I3" s="3"/>
      <c r="K3" s="103" t="s">
        <v>27</v>
      </c>
    </row>
    <row r="4" spans="1:11" ht="5.4" customHeight="1" x14ac:dyDescent="0.35">
      <c r="A4" s="3"/>
      <c r="B4" s="3"/>
      <c r="C4" s="3"/>
      <c r="D4" s="3"/>
      <c r="E4" s="3"/>
      <c r="F4" s="3"/>
      <c r="G4" s="3"/>
      <c r="H4" s="3"/>
      <c r="I4" s="3"/>
      <c r="K4" s="103"/>
    </row>
    <row r="5" spans="1:11" ht="15" customHeight="1" x14ac:dyDescent="0.35">
      <c r="A5" s="107" t="s">
        <v>159</v>
      </c>
      <c r="B5" s="107"/>
      <c r="C5" s="107"/>
      <c r="D5" s="107"/>
      <c r="E5" s="107"/>
      <c r="F5" s="107"/>
      <c r="G5" s="107"/>
      <c r="H5" s="107"/>
      <c r="I5" s="107"/>
      <c r="K5" s="103"/>
    </row>
    <row r="6" spans="1:11" ht="15" customHeight="1" x14ac:dyDescent="0.35">
      <c r="A6" s="107"/>
      <c r="B6" s="107"/>
      <c r="C6" s="107"/>
      <c r="D6" s="107"/>
      <c r="E6" s="107"/>
      <c r="F6" s="107"/>
      <c r="G6" s="107"/>
      <c r="H6" s="107"/>
      <c r="I6" s="107"/>
      <c r="K6" s="103"/>
    </row>
    <row r="7" spans="1:11" ht="15" customHeight="1" x14ac:dyDescent="0.35">
      <c r="A7" s="107"/>
      <c r="B7" s="107"/>
      <c r="C7" s="107"/>
      <c r="D7" s="107"/>
      <c r="E7" s="107"/>
      <c r="F7" s="107"/>
      <c r="G7" s="107"/>
      <c r="H7" s="107"/>
      <c r="I7" s="107"/>
      <c r="K7" s="103"/>
    </row>
    <row r="8" spans="1:11" ht="14" customHeight="1" x14ac:dyDescent="0.35">
      <c r="A8" s="97"/>
      <c r="B8" s="97"/>
      <c r="C8" s="97"/>
      <c r="D8" s="97"/>
      <c r="E8" s="97"/>
      <c r="F8" s="97"/>
      <c r="G8" s="97"/>
      <c r="H8" s="97"/>
      <c r="I8" s="97"/>
    </row>
    <row r="9" spans="1:11" ht="30.75" customHeight="1" x14ac:dyDescent="0.35">
      <c r="A9" s="68"/>
      <c r="B9" s="110" t="s">
        <v>29</v>
      </c>
      <c r="C9" s="127"/>
      <c r="D9" s="127"/>
      <c r="E9" s="127"/>
      <c r="F9" s="127"/>
      <c r="G9" s="127"/>
      <c r="H9" s="127"/>
      <c r="I9" s="127"/>
      <c r="K9" s="56" t="s">
        <v>73</v>
      </c>
    </row>
    <row r="10" spans="1:11" ht="15" thickBot="1" x14ac:dyDescent="0.4">
      <c r="K10" s="15"/>
    </row>
    <row r="11" spans="1:11" x14ac:dyDescent="0.35">
      <c r="B11" s="3" t="s">
        <v>158</v>
      </c>
      <c r="C11" s="3"/>
      <c r="D11" s="3"/>
      <c r="E11" s="3"/>
      <c r="F11" s="3"/>
      <c r="G11" s="3"/>
      <c r="H11" s="108">
        <v>500</v>
      </c>
      <c r="K11" s="15"/>
    </row>
    <row r="12" spans="1:11" ht="15" thickBot="1" x14ac:dyDescent="0.4">
      <c r="B12" s="7" t="s">
        <v>40</v>
      </c>
      <c r="C12" s="3"/>
      <c r="D12" s="3"/>
      <c r="E12" s="3"/>
      <c r="F12" s="3"/>
      <c r="G12" s="3"/>
      <c r="H12" s="109"/>
      <c r="I12" t="s">
        <v>3</v>
      </c>
      <c r="K12" s="19" t="s">
        <v>28</v>
      </c>
    </row>
    <row r="13" spans="1:11" x14ac:dyDescent="0.35">
      <c r="K13" s="19"/>
    </row>
    <row r="14" spans="1:11" ht="15" thickBot="1" x14ac:dyDescent="0.4">
      <c r="B14" s="83" t="s">
        <v>157</v>
      </c>
      <c r="C14" s="89"/>
      <c r="D14" s="89"/>
      <c r="E14" s="89"/>
      <c r="F14" s="89"/>
      <c r="G14" s="89"/>
      <c r="H14" s="89"/>
      <c r="I14" s="89"/>
      <c r="K14" s="19"/>
    </row>
    <row r="15" spans="1:11" ht="23" customHeight="1" thickBot="1" x14ac:dyDescent="0.4">
      <c r="A15" s="106" t="s">
        <v>156</v>
      </c>
      <c r="B15" s="3" t="s">
        <v>7</v>
      </c>
      <c r="C15" s="3"/>
      <c r="D15" s="3"/>
      <c r="E15" s="3"/>
      <c r="F15" s="3"/>
      <c r="G15" s="3"/>
      <c r="H15" s="54">
        <v>0.75</v>
      </c>
      <c r="I15" t="s">
        <v>4</v>
      </c>
      <c r="K15" s="19" t="s">
        <v>28</v>
      </c>
    </row>
    <row r="16" spans="1:11" ht="9" customHeight="1" thickBot="1" x14ac:dyDescent="0.4">
      <c r="A16" s="106"/>
      <c r="K16" s="19"/>
    </row>
    <row r="17" spans="1:11" ht="23" customHeight="1" thickBot="1" x14ac:dyDescent="0.4">
      <c r="A17" s="106"/>
      <c r="B17" s="3" t="s">
        <v>8</v>
      </c>
      <c r="C17" s="3"/>
      <c r="D17" s="3"/>
      <c r="E17" s="3"/>
      <c r="F17" s="3"/>
      <c r="G17" s="3"/>
      <c r="H17" s="55">
        <v>300</v>
      </c>
      <c r="I17" t="s">
        <v>6</v>
      </c>
      <c r="K17" s="19" t="s">
        <v>30</v>
      </c>
    </row>
    <row r="18" spans="1:11" ht="9" customHeight="1" thickBot="1" x14ac:dyDescent="0.4">
      <c r="A18" s="106"/>
      <c r="K18" s="19"/>
    </row>
    <row r="19" spans="1:11" ht="23" customHeight="1" thickBot="1" x14ac:dyDescent="0.4">
      <c r="A19" s="106"/>
      <c r="B19" s="3" t="s">
        <v>9</v>
      </c>
      <c r="C19" s="3"/>
      <c r="D19" s="3"/>
      <c r="E19" s="3"/>
      <c r="F19" s="3"/>
      <c r="G19" s="3"/>
      <c r="H19" s="54">
        <v>0.5</v>
      </c>
      <c r="I19" t="s">
        <v>4</v>
      </c>
      <c r="K19" s="19" t="s">
        <v>28</v>
      </c>
    </row>
    <row r="20" spans="1:11" ht="9" customHeight="1" thickBot="1" x14ac:dyDescent="0.4">
      <c r="A20" s="106"/>
      <c r="K20" s="19"/>
    </row>
    <row r="21" spans="1:11" ht="23" customHeight="1" thickBot="1" x14ac:dyDescent="0.4">
      <c r="A21" s="106"/>
      <c r="B21" s="3" t="s">
        <v>10</v>
      </c>
      <c r="C21" s="3"/>
      <c r="D21" s="3"/>
      <c r="E21" s="3"/>
      <c r="F21" s="3"/>
      <c r="G21" s="3"/>
      <c r="H21" s="54">
        <v>2</v>
      </c>
      <c r="I21" t="s">
        <v>6</v>
      </c>
      <c r="K21" s="19" t="s">
        <v>28</v>
      </c>
    </row>
    <row r="22" spans="1:11" ht="9" customHeight="1" thickBot="1" x14ac:dyDescent="0.4">
      <c r="A22" s="106"/>
      <c r="K22" s="19"/>
    </row>
    <row r="23" spans="1:11" ht="23" customHeight="1" thickBot="1" x14ac:dyDescent="0.4">
      <c r="A23" s="106"/>
      <c r="B23" s="3" t="s">
        <v>11</v>
      </c>
      <c r="C23" s="3"/>
      <c r="D23" s="3"/>
      <c r="E23" s="3"/>
      <c r="F23" s="3"/>
      <c r="G23" s="3"/>
      <c r="H23" s="55">
        <v>4000</v>
      </c>
      <c r="I23" t="s">
        <v>5</v>
      </c>
      <c r="K23" s="19" t="s">
        <v>28</v>
      </c>
    </row>
    <row r="24" spans="1:11" ht="9" customHeight="1" thickBot="1" x14ac:dyDescent="0.4">
      <c r="A24" s="106"/>
      <c r="K24" s="19"/>
    </row>
    <row r="25" spans="1:11" ht="23" customHeight="1" thickBot="1" x14ac:dyDescent="0.4">
      <c r="A25" s="106"/>
      <c r="B25" s="3" t="s">
        <v>12</v>
      </c>
      <c r="C25" s="3"/>
      <c r="D25" s="3"/>
      <c r="E25" s="3"/>
      <c r="F25" s="3"/>
      <c r="G25" s="3"/>
      <c r="H25" s="54">
        <v>3</v>
      </c>
      <c r="I25" t="s">
        <v>4</v>
      </c>
      <c r="K25" s="19" t="s">
        <v>28</v>
      </c>
    </row>
    <row r="26" spans="1:11" ht="9" customHeight="1" thickBot="1" x14ac:dyDescent="0.4">
      <c r="A26" s="106"/>
      <c r="K26" s="19"/>
    </row>
    <row r="27" spans="1:11" ht="23" customHeight="1" thickBot="1" x14ac:dyDescent="0.4">
      <c r="A27" s="106"/>
      <c r="B27" s="3" t="s">
        <v>13</v>
      </c>
      <c r="C27" s="3"/>
      <c r="D27" s="3"/>
      <c r="E27" s="3"/>
      <c r="F27" s="3"/>
      <c r="G27" s="3"/>
      <c r="H27" s="55">
        <v>150</v>
      </c>
      <c r="I27" t="s">
        <v>6</v>
      </c>
      <c r="K27" s="19" t="s">
        <v>28</v>
      </c>
    </row>
    <row r="28" spans="1:11" ht="9" customHeight="1" thickBot="1" x14ac:dyDescent="0.4">
      <c r="A28" s="106"/>
      <c r="K28" s="19"/>
    </row>
    <row r="29" spans="1:11" ht="23" customHeight="1" thickBot="1" x14ac:dyDescent="0.4">
      <c r="A29" s="106"/>
      <c r="B29" s="3" t="s">
        <v>14</v>
      </c>
      <c r="C29" s="3"/>
      <c r="D29" s="3"/>
      <c r="E29" s="3"/>
      <c r="F29" s="3"/>
      <c r="G29" s="3"/>
      <c r="H29" s="54">
        <v>3</v>
      </c>
      <c r="I29" t="s">
        <v>4</v>
      </c>
      <c r="K29" s="19" t="s">
        <v>28</v>
      </c>
    </row>
    <row r="30" spans="1:11" ht="9" customHeight="1" thickBot="1" x14ac:dyDescent="0.4">
      <c r="A30" s="106"/>
      <c r="K30" s="19"/>
    </row>
    <row r="31" spans="1:11" ht="23" customHeight="1" thickBot="1" x14ac:dyDescent="0.4">
      <c r="A31" s="106"/>
      <c r="B31" s="3" t="s">
        <v>15</v>
      </c>
      <c r="C31" s="3"/>
      <c r="D31" s="3"/>
      <c r="E31" s="3"/>
      <c r="F31" s="3"/>
      <c r="G31" s="3"/>
      <c r="H31" s="55">
        <v>100</v>
      </c>
      <c r="I31" t="s">
        <v>16</v>
      </c>
      <c r="K31" s="19" t="s">
        <v>28</v>
      </c>
    </row>
    <row r="32" spans="1:11" ht="8.25" customHeight="1" x14ac:dyDescent="0.35">
      <c r="A32" s="106"/>
      <c r="H32" s="101"/>
      <c r="K32" s="19"/>
    </row>
    <row r="33" spans="1:11" ht="15.75" customHeight="1" thickBot="1" x14ac:dyDescent="0.4">
      <c r="A33" s="106"/>
      <c r="B33" s="85" t="s">
        <v>150</v>
      </c>
      <c r="C33" s="90"/>
      <c r="D33" s="90"/>
      <c r="E33" s="90"/>
      <c r="F33" s="90"/>
      <c r="G33" s="90"/>
      <c r="H33" s="100"/>
      <c r="I33" s="90"/>
      <c r="K33" s="19"/>
    </row>
    <row r="34" spans="1:11" ht="23" customHeight="1" thickBot="1" x14ac:dyDescent="0.4">
      <c r="A34" s="106"/>
      <c r="B34" s="3" t="s">
        <v>155</v>
      </c>
      <c r="C34" s="3"/>
      <c r="D34" s="3"/>
      <c r="E34" s="3"/>
      <c r="F34" s="3"/>
      <c r="G34" s="3"/>
      <c r="H34" s="99">
        <v>8</v>
      </c>
      <c r="I34" t="s">
        <v>4</v>
      </c>
      <c r="K34" s="19" t="s">
        <v>28</v>
      </c>
    </row>
    <row r="35" spans="1:11" ht="9" customHeight="1" thickBot="1" x14ac:dyDescent="0.4">
      <c r="A35" s="106"/>
      <c r="K35" s="19"/>
    </row>
    <row r="36" spans="1:11" ht="23" customHeight="1" thickBot="1" x14ac:dyDescent="0.4">
      <c r="A36" s="106"/>
      <c r="B36" s="3" t="s">
        <v>154</v>
      </c>
      <c r="C36" s="3"/>
      <c r="D36" s="3"/>
      <c r="E36" s="3"/>
      <c r="F36" s="3"/>
      <c r="G36" s="3"/>
      <c r="H36" s="98">
        <v>100</v>
      </c>
      <c r="I36" t="s">
        <v>153</v>
      </c>
      <c r="K36" s="19" t="s">
        <v>28</v>
      </c>
    </row>
    <row r="37" spans="1:11" ht="9" customHeight="1" thickBot="1" x14ac:dyDescent="0.4">
      <c r="K37" s="19"/>
    </row>
    <row r="38" spans="1:11" ht="27" customHeight="1" thickBot="1" x14ac:dyDescent="0.4">
      <c r="B38" s="21" t="s">
        <v>152</v>
      </c>
      <c r="C38" s="21"/>
      <c r="D38" s="21"/>
      <c r="E38" s="21"/>
      <c r="F38" s="21"/>
      <c r="G38" s="21"/>
      <c r="H38" s="22">
        <f>H11*((H15*H17)+(H19*H21*H23)+(H25*H27)+(H29*H31)+(H34*H36))</f>
        <v>2887500</v>
      </c>
      <c r="K38" s="19"/>
    </row>
    <row r="40" spans="1:11" ht="15" thickBot="1" x14ac:dyDescent="0.4">
      <c r="B40" s="83" t="s">
        <v>151</v>
      </c>
      <c r="C40" s="89"/>
      <c r="D40" s="89"/>
      <c r="E40" s="89"/>
      <c r="F40" s="89"/>
      <c r="G40" s="89"/>
      <c r="H40" s="89"/>
      <c r="I40" s="89"/>
    </row>
    <row r="41" spans="1:11" ht="30.75" customHeight="1" thickBot="1" x14ac:dyDescent="0.4">
      <c r="A41" s="106" t="s">
        <v>18</v>
      </c>
      <c r="B41" s="3" t="s">
        <v>19</v>
      </c>
      <c r="C41" s="3"/>
      <c r="D41" s="3"/>
      <c r="E41" s="3"/>
      <c r="F41" s="3"/>
      <c r="G41" s="3"/>
      <c r="H41" s="10">
        <v>0.3</v>
      </c>
      <c r="K41" s="57" t="s">
        <v>33</v>
      </c>
    </row>
    <row r="42" spans="1:11" ht="7.25" customHeight="1" thickBot="1" x14ac:dyDescent="0.4">
      <c r="A42" s="106"/>
    </row>
    <row r="43" spans="1:11" ht="29.5" thickBot="1" x14ac:dyDescent="0.4">
      <c r="A43" s="106"/>
      <c r="B43" s="3" t="s">
        <v>20</v>
      </c>
      <c r="C43" s="3"/>
      <c r="D43" s="3"/>
      <c r="E43" s="3"/>
      <c r="F43" s="3"/>
      <c r="G43" s="3"/>
      <c r="H43" s="10">
        <v>0</v>
      </c>
      <c r="I43" t="s">
        <v>6</v>
      </c>
      <c r="K43" s="57" t="s">
        <v>33</v>
      </c>
    </row>
    <row r="44" spans="1:11" ht="7.25" customHeight="1" thickBot="1" x14ac:dyDescent="0.4">
      <c r="A44" s="106"/>
    </row>
    <row r="45" spans="1:11" ht="29.5" thickBot="1" x14ac:dyDescent="0.4">
      <c r="A45" s="106"/>
      <c r="B45" s="3" t="s">
        <v>21</v>
      </c>
      <c r="C45" s="3"/>
      <c r="D45" s="3"/>
      <c r="E45" s="3"/>
      <c r="F45" s="3"/>
      <c r="G45" s="3"/>
      <c r="H45" s="10">
        <v>0.15</v>
      </c>
      <c r="K45" s="57" t="s">
        <v>33</v>
      </c>
    </row>
    <row r="46" spans="1:11" ht="7.25" customHeight="1" thickBot="1" x14ac:dyDescent="0.4">
      <c r="A46" s="106"/>
    </row>
    <row r="47" spans="1:11" ht="29.5" thickBot="1" x14ac:dyDescent="0.4">
      <c r="A47" s="106"/>
      <c r="B47" s="3" t="s">
        <v>22</v>
      </c>
      <c r="C47" s="3"/>
      <c r="D47" s="3"/>
      <c r="E47" s="3"/>
      <c r="F47" s="3"/>
      <c r="G47" s="3"/>
      <c r="H47" s="10">
        <v>0</v>
      </c>
      <c r="I47" t="s">
        <v>6</v>
      </c>
      <c r="K47" s="57" t="s">
        <v>33</v>
      </c>
    </row>
    <row r="48" spans="1:11" ht="7.25" customHeight="1" thickBot="1" x14ac:dyDescent="0.4">
      <c r="A48" s="106"/>
    </row>
    <row r="49" spans="1:11" ht="29.5" thickBot="1" x14ac:dyDescent="0.4">
      <c r="A49" s="106"/>
      <c r="B49" s="3" t="s">
        <v>23</v>
      </c>
      <c r="C49" s="3"/>
      <c r="D49" s="3"/>
      <c r="E49" s="3"/>
      <c r="F49" s="3"/>
      <c r="G49" s="3"/>
      <c r="H49" s="10">
        <v>0</v>
      </c>
      <c r="I49" t="s">
        <v>5</v>
      </c>
      <c r="K49" s="57" t="s">
        <v>33</v>
      </c>
    </row>
    <row r="50" spans="1:11" ht="7.25" customHeight="1" thickBot="1" x14ac:dyDescent="0.4">
      <c r="A50" s="106"/>
    </row>
    <row r="51" spans="1:11" ht="46.25" customHeight="1" thickBot="1" x14ac:dyDescent="0.4">
      <c r="A51" s="106"/>
      <c r="B51" s="104" t="str">
        <f>"Expected Percentage Reduction in Ambulatory Visits"&amp;CHAR(10)&amp;"(net of any rebound, negative values indicate rebound greater than initial intervention reductions)"</f>
        <v>Expected Percentage Reduction in Ambulatory Visits
(net of any rebound, negative values indicate rebound greater than initial intervention reductions)</v>
      </c>
      <c r="C51" s="104"/>
      <c r="D51" s="104"/>
      <c r="E51" s="104"/>
      <c r="F51" s="104"/>
      <c r="G51" s="105"/>
      <c r="H51" s="10">
        <v>-0.2</v>
      </c>
      <c r="K51" s="57" t="s">
        <v>34</v>
      </c>
    </row>
    <row r="52" spans="1:11" ht="8.4" customHeight="1" thickBot="1" x14ac:dyDescent="0.4">
      <c r="A52" s="106"/>
    </row>
    <row r="53" spans="1:11" ht="46.25" customHeight="1" thickBot="1" x14ac:dyDescent="0.4">
      <c r="A53" s="106"/>
      <c r="B53" s="104" t="str">
        <f>"Expected Percentage Reduction in Prescription Drug Scripts"&amp;CHAR(10)&amp;"(net of any rebound, negative values indicate rebound greater than initial intervention reductions)"</f>
        <v>Expected Percentage Reduction in Prescription Drug Scripts
(net of any rebound, negative values indicate rebound greater than initial intervention reductions)</v>
      </c>
      <c r="C53" s="104"/>
      <c r="D53" s="104"/>
      <c r="E53" s="104"/>
      <c r="F53" s="104"/>
      <c r="G53" s="105"/>
      <c r="H53" s="10">
        <v>-0.3</v>
      </c>
      <c r="K53" s="57" t="s">
        <v>33</v>
      </c>
    </row>
    <row r="54" spans="1:11" ht="7.5" customHeight="1" x14ac:dyDescent="0.35">
      <c r="A54" s="106"/>
    </row>
    <row r="55" spans="1:11" ht="15" thickBot="1" x14ac:dyDescent="0.4">
      <c r="A55" s="106"/>
      <c r="B55" s="85" t="s">
        <v>150</v>
      </c>
      <c r="C55" s="90"/>
      <c r="D55" s="90"/>
      <c r="E55" s="90"/>
      <c r="F55" s="90"/>
      <c r="G55" s="90"/>
      <c r="H55" s="90"/>
      <c r="I55" s="90"/>
    </row>
    <row r="56" spans="1:11" ht="30" customHeight="1" thickBot="1" x14ac:dyDescent="0.4">
      <c r="A56" s="106"/>
      <c r="B56" s="104" t="s">
        <v>149</v>
      </c>
      <c r="C56" s="104"/>
      <c r="D56" s="104"/>
      <c r="E56" s="104"/>
      <c r="F56" s="104"/>
      <c r="G56" s="105"/>
      <c r="H56" s="10">
        <v>0.1</v>
      </c>
      <c r="K56" s="57" t="s">
        <v>33</v>
      </c>
    </row>
    <row r="58" spans="1:11" x14ac:dyDescent="0.35">
      <c r="B58" s="83" t="s">
        <v>148</v>
      </c>
      <c r="C58" s="89"/>
      <c r="D58" s="89"/>
      <c r="E58" s="89"/>
      <c r="F58" s="89"/>
      <c r="G58" s="89"/>
      <c r="H58" s="88">
        <f>H60-H59</f>
        <v>243750</v>
      </c>
    </row>
    <row r="59" spans="1:11" ht="15" thickBot="1" x14ac:dyDescent="0.4">
      <c r="B59" s="85" t="s">
        <v>147</v>
      </c>
      <c r="C59" s="90"/>
      <c r="D59" s="90"/>
      <c r="E59" s="90"/>
      <c r="F59" s="90"/>
      <c r="G59" s="90"/>
      <c r="H59" s="91">
        <f>H34*H36*H11*H56</f>
        <v>40000</v>
      </c>
    </row>
    <row r="60" spans="1:11" ht="22.25" customHeight="1" thickBot="1" x14ac:dyDescent="0.4">
      <c r="B60" s="12" t="s">
        <v>146</v>
      </c>
      <c r="C60" s="12"/>
      <c r="D60" s="12"/>
      <c r="E60" s="12"/>
      <c r="F60" s="12"/>
      <c r="G60" s="12"/>
      <c r="H60" s="23">
        <f>H38-(H11*(((H15*(1-H41))*(H17*(1-H43)))+((H19*(1-H45))*((H21*(1-H47))*(H23*(1-H49)))+((H25*(1-H51))*H27)+((H29*(1-H53))*H31))))-(H11*(H34*(1-H56)*H36))</f>
        <v>283750</v>
      </c>
      <c r="I60" t="s">
        <v>57</v>
      </c>
    </row>
    <row r="61" spans="1:11" ht="6.65" customHeight="1" thickBot="1" x14ac:dyDescent="0.4"/>
    <row r="62" spans="1:11" ht="29.5" thickBot="1" x14ac:dyDescent="0.4">
      <c r="C62" s="11" t="s">
        <v>26</v>
      </c>
      <c r="D62" s="12"/>
      <c r="E62" s="12"/>
      <c r="F62" s="12"/>
      <c r="G62" s="12"/>
      <c r="H62" s="31">
        <f>H60/H11</f>
        <v>567.5</v>
      </c>
      <c r="K62" s="59" t="s">
        <v>38</v>
      </c>
    </row>
    <row r="63" spans="1:11" ht="15" thickBot="1" x14ac:dyDescent="0.4">
      <c r="C63" s="71"/>
      <c r="H63" s="70"/>
      <c r="K63" s="20"/>
    </row>
    <row r="64" spans="1:11" ht="24" customHeight="1" thickBot="1" x14ac:dyDescent="0.4">
      <c r="A64" s="106" t="s">
        <v>39</v>
      </c>
      <c r="B64" s="104" t="s">
        <v>35</v>
      </c>
      <c r="C64" s="104"/>
      <c r="D64" s="104"/>
      <c r="E64" s="104"/>
      <c r="F64" s="104"/>
      <c r="G64" s="105"/>
      <c r="H64" s="58">
        <v>0.9</v>
      </c>
      <c r="K64" s="19" t="s">
        <v>41</v>
      </c>
    </row>
    <row r="65" spans="1:11" ht="8.4" customHeight="1" thickBot="1" x14ac:dyDescent="0.4">
      <c r="A65" s="106"/>
    </row>
    <row r="66" spans="1:11" ht="21" customHeight="1" thickBot="1" x14ac:dyDescent="0.4">
      <c r="A66" s="106"/>
      <c r="B66" s="3" t="s">
        <v>36</v>
      </c>
      <c r="C66" s="3"/>
      <c r="D66" s="3"/>
      <c r="E66" s="3"/>
      <c r="F66" s="3"/>
      <c r="G66" s="3"/>
      <c r="H66" s="13">
        <f>H60*H64</f>
        <v>255375</v>
      </c>
      <c r="K66" s="19" t="s">
        <v>43</v>
      </c>
    </row>
    <row r="67" spans="1:11" ht="9" customHeight="1" thickBot="1" x14ac:dyDescent="0.4">
      <c r="A67" s="106"/>
    </row>
    <row r="68" spans="1:11" s="16" customFormat="1" ht="34.25" customHeight="1" thickBot="1" x14ac:dyDescent="0.4">
      <c r="A68" s="106"/>
      <c r="B68" s="104" t="s">
        <v>44</v>
      </c>
      <c r="C68" s="104"/>
      <c r="D68" s="104"/>
      <c r="E68" s="104"/>
      <c r="F68" s="104"/>
      <c r="G68" s="105"/>
      <c r="H68" s="10">
        <v>0.2</v>
      </c>
      <c r="I68"/>
      <c r="K68" s="60" t="s">
        <v>37</v>
      </c>
    </row>
    <row r="69" spans="1:11" ht="15" thickBot="1" x14ac:dyDescent="0.4">
      <c r="A69" s="106"/>
    </row>
    <row r="70" spans="1:11" ht="26" customHeight="1" thickBot="1" x14ac:dyDescent="0.4">
      <c r="A70" s="106"/>
      <c r="B70" s="24" t="s">
        <v>45</v>
      </c>
      <c r="C70" s="24"/>
      <c r="D70" s="24"/>
      <c r="E70" s="24"/>
      <c r="F70" s="24"/>
      <c r="G70" s="24"/>
      <c r="H70" s="25">
        <f>H66*(1-H68)</f>
        <v>204300</v>
      </c>
      <c r="K70" s="66" t="s">
        <v>47</v>
      </c>
    </row>
    <row r="71" spans="1:11" ht="8" customHeight="1" x14ac:dyDescent="0.35">
      <c r="A71" s="69"/>
    </row>
    <row r="72" spans="1:11" ht="8" customHeight="1" x14ac:dyDescent="0.35">
      <c r="A72" s="69"/>
    </row>
    <row r="73" spans="1:11" ht="8" customHeight="1" thickBot="1" x14ac:dyDescent="0.4">
      <c r="A73" s="69"/>
    </row>
    <row r="74" spans="1:11" ht="24" customHeight="1" thickBot="1" x14ac:dyDescent="0.4">
      <c r="A74" s="69"/>
      <c r="B74" s="26" t="s">
        <v>46</v>
      </c>
      <c r="C74" s="26"/>
      <c r="D74" s="26"/>
      <c r="E74" s="26"/>
      <c r="F74" s="26"/>
      <c r="G74" s="27"/>
      <c r="H74" s="28">
        <f>H66-H70</f>
        <v>51075</v>
      </c>
      <c r="I74" s="29"/>
      <c r="J74" s="29"/>
      <c r="K74" s="61" t="s">
        <v>48</v>
      </c>
    </row>
    <row r="75" spans="1:11" ht="24" customHeight="1" x14ac:dyDescent="0.35">
      <c r="A75" s="69"/>
      <c r="B75" s="26"/>
      <c r="C75" s="49" t="s">
        <v>71</v>
      </c>
      <c r="D75" s="26"/>
      <c r="E75" s="26"/>
      <c r="F75" s="26"/>
      <c r="G75" s="27"/>
      <c r="H75" s="51">
        <f>H74/H70</f>
        <v>0.25</v>
      </c>
      <c r="I75" s="29"/>
      <c r="J75" s="29"/>
      <c r="K75" s="30"/>
    </row>
    <row r="76" spans="1:11" x14ac:dyDescent="0.35">
      <c r="A76" s="69"/>
    </row>
    <row r="77" spans="1:11" ht="18.5" x14ac:dyDescent="0.45">
      <c r="A77" s="69"/>
      <c r="B77" s="33" t="s">
        <v>53</v>
      </c>
      <c r="C77" s="33"/>
      <c r="D77" s="33"/>
      <c r="E77" s="33"/>
      <c r="F77" s="33"/>
      <c r="G77" s="33"/>
      <c r="H77" s="34">
        <f>H60-H70</f>
        <v>79450</v>
      </c>
      <c r="K77" s="61" t="s">
        <v>48</v>
      </c>
    </row>
    <row r="78" spans="1:11" ht="18.5" x14ac:dyDescent="0.45">
      <c r="A78" s="69"/>
      <c r="B78" s="33"/>
      <c r="C78" s="50" t="s">
        <v>72</v>
      </c>
      <c r="D78" s="33"/>
      <c r="E78" s="33"/>
      <c r="F78" s="33"/>
      <c r="G78" s="33"/>
      <c r="H78" s="52">
        <f>H77/H70</f>
        <v>0.3888888888888889</v>
      </c>
      <c r="K78" s="30"/>
    </row>
    <row r="79" spans="1:11" x14ac:dyDescent="0.35">
      <c r="A79" s="69"/>
      <c r="B79" s="84" t="s">
        <v>145</v>
      </c>
      <c r="C79" s="83"/>
      <c r="D79" s="83"/>
      <c r="E79" s="83"/>
      <c r="F79" s="83"/>
      <c r="G79" s="83"/>
      <c r="H79" s="82">
        <f>H58/$H$60*H77</f>
        <v>68250</v>
      </c>
    </row>
    <row r="80" spans="1:11" x14ac:dyDescent="0.35">
      <c r="A80" s="69"/>
      <c r="B80" s="86" t="s">
        <v>144</v>
      </c>
      <c r="C80" s="85"/>
      <c r="D80" s="85"/>
      <c r="E80" s="85"/>
      <c r="F80" s="85"/>
      <c r="G80" s="85"/>
      <c r="H80" s="82">
        <f>H59/$H$60*H77</f>
        <v>11200.000000000002</v>
      </c>
    </row>
  </sheetData>
  <mergeCells count="12">
    <mergeCell ref="B64:G64"/>
    <mergeCell ref="A64:A70"/>
    <mergeCell ref="K3:K7"/>
    <mergeCell ref="A15:A36"/>
    <mergeCell ref="B56:G56"/>
    <mergeCell ref="A41:A56"/>
    <mergeCell ref="B68:G68"/>
    <mergeCell ref="A5:I7"/>
    <mergeCell ref="H11:H12"/>
    <mergeCell ref="B9:I9"/>
    <mergeCell ref="B51:G51"/>
    <mergeCell ref="B53:G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65A28-51D0-4310-9626-46CB041EAC56}">
  <sheetPr>
    <tabColor rgb="FFD8BEEC"/>
  </sheetPr>
  <dimension ref="A1:K49"/>
  <sheetViews>
    <sheetView workbookViewId="0">
      <selection activeCell="I29" sqref="I29"/>
    </sheetView>
  </sheetViews>
  <sheetFormatPr defaultRowHeight="14.5" x14ac:dyDescent="0.35"/>
  <cols>
    <col min="1" max="1" width="5.453125" customWidth="1"/>
    <col min="2" max="6" width="10.36328125" customWidth="1"/>
    <col min="7" max="7" width="8.54296875" customWidth="1"/>
    <col min="8" max="8" width="12.54296875" bestFit="1" customWidth="1"/>
    <col min="9" max="9" width="11.90625" bestFit="1" customWidth="1"/>
    <col min="10" max="10" width="2.6328125" customWidth="1"/>
    <col min="11" max="11" width="49.453125" style="14" customWidth="1"/>
  </cols>
  <sheetData>
    <row r="1" spans="1:11" ht="26" customHeight="1" x14ac:dyDescent="0.45">
      <c r="A1" s="2" t="s">
        <v>0</v>
      </c>
      <c r="B1" s="1"/>
      <c r="C1" s="2"/>
      <c r="D1" s="2"/>
      <c r="E1" s="2"/>
      <c r="F1" s="2"/>
      <c r="G1" s="2"/>
      <c r="H1" s="2"/>
      <c r="I1" s="1"/>
    </row>
    <row r="2" spans="1:11" ht="15.65" customHeight="1" x14ac:dyDescent="0.45">
      <c r="A2" s="4" t="s">
        <v>1</v>
      </c>
      <c r="B2" s="4"/>
      <c r="C2" s="5"/>
      <c r="D2" s="5"/>
      <c r="E2" s="5"/>
      <c r="F2" s="5"/>
      <c r="G2" s="5"/>
      <c r="H2" s="5"/>
      <c r="I2" s="6"/>
    </row>
    <row r="3" spans="1:11" ht="14" customHeight="1" x14ac:dyDescent="0.35">
      <c r="A3" s="9" t="s">
        <v>172</v>
      </c>
      <c r="B3" s="3"/>
      <c r="C3" s="3"/>
      <c r="D3" s="3"/>
      <c r="E3" s="3"/>
      <c r="F3" s="3"/>
      <c r="G3" s="3"/>
      <c r="H3" s="3"/>
      <c r="I3" s="3"/>
      <c r="K3" s="103" t="s">
        <v>27</v>
      </c>
    </row>
    <row r="4" spans="1:11" ht="5.4" customHeight="1" x14ac:dyDescent="0.35">
      <c r="A4" s="3"/>
      <c r="B4" s="3"/>
      <c r="C4" s="3"/>
      <c r="D4" s="3"/>
      <c r="E4" s="3"/>
      <c r="F4" s="3"/>
      <c r="G4" s="3"/>
      <c r="H4" s="3"/>
      <c r="I4" s="3"/>
      <c r="K4" s="103"/>
    </row>
    <row r="5" spans="1:11" ht="14" customHeight="1" x14ac:dyDescent="0.35">
      <c r="A5" s="107" t="s">
        <v>171</v>
      </c>
      <c r="B5" s="107"/>
      <c r="C5" s="107"/>
      <c r="D5" s="107"/>
      <c r="E5" s="107"/>
      <c r="F5" s="107"/>
      <c r="G5" s="107"/>
      <c r="H5" s="107"/>
      <c r="I5" s="107"/>
      <c r="K5" s="103"/>
    </row>
    <row r="6" spans="1:11" ht="14" customHeight="1" x14ac:dyDescent="0.35">
      <c r="A6" s="107"/>
      <c r="B6" s="107"/>
      <c r="C6" s="107"/>
      <c r="D6" s="107"/>
      <c r="E6" s="107"/>
      <c r="F6" s="107"/>
      <c r="G6" s="107"/>
      <c r="H6" s="107"/>
      <c r="I6" s="107"/>
      <c r="K6" s="103"/>
    </row>
    <row r="7" spans="1:11" ht="14" customHeight="1" x14ac:dyDescent="0.35">
      <c r="A7" s="107"/>
      <c r="B7" s="107"/>
      <c r="C7" s="107"/>
      <c r="D7" s="107"/>
      <c r="E7" s="107"/>
      <c r="F7" s="107"/>
      <c r="G7" s="107"/>
      <c r="H7" s="107"/>
      <c r="I7" s="107"/>
      <c r="K7" s="103"/>
    </row>
    <row r="8" spans="1:11" ht="14" customHeight="1" x14ac:dyDescent="0.35">
      <c r="A8" s="97"/>
      <c r="B8" s="97"/>
      <c r="C8" s="97"/>
      <c r="D8" s="97"/>
      <c r="E8" s="97"/>
      <c r="F8" s="97"/>
      <c r="G8" s="97"/>
      <c r="H8" s="97"/>
      <c r="I8" s="97"/>
    </row>
    <row r="9" spans="1:11" ht="28.5" customHeight="1" x14ac:dyDescent="0.35">
      <c r="A9" s="68"/>
      <c r="B9" s="131" t="s">
        <v>29</v>
      </c>
      <c r="C9" s="131"/>
      <c r="D9" s="131"/>
      <c r="E9" s="131"/>
      <c r="F9" s="131"/>
      <c r="G9" s="131"/>
      <c r="H9" s="131"/>
      <c r="I9" s="131"/>
      <c r="K9" s="56" t="s">
        <v>73</v>
      </c>
    </row>
    <row r="10" spans="1:11" ht="15" thickBot="1" x14ac:dyDescent="0.4">
      <c r="K10" s="15"/>
    </row>
    <row r="11" spans="1:11" x14ac:dyDescent="0.35">
      <c r="B11" s="3" t="s">
        <v>170</v>
      </c>
      <c r="C11" s="3"/>
      <c r="D11" s="3"/>
      <c r="E11" s="3"/>
      <c r="F11" s="3"/>
      <c r="G11" s="3"/>
      <c r="H11" s="108">
        <v>500</v>
      </c>
      <c r="K11" s="15"/>
    </row>
    <row r="12" spans="1:11" ht="15" thickBot="1" x14ac:dyDescent="0.4">
      <c r="B12" s="7" t="s">
        <v>40</v>
      </c>
      <c r="C12" s="3"/>
      <c r="D12" s="3"/>
      <c r="E12" s="3"/>
      <c r="F12" s="3"/>
      <c r="G12" s="3"/>
      <c r="H12" s="109"/>
      <c r="I12" t="s">
        <v>3</v>
      </c>
      <c r="K12" s="19" t="s">
        <v>28</v>
      </c>
    </row>
    <row r="13" spans="1:11" ht="15" thickBot="1" x14ac:dyDescent="0.4">
      <c r="K13" s="19"/>
    </row>
    <row r="14" spans="1:11" ht="26.4" customHeight="1" thickBot="1" x14ac:dyDescent="0.4">
      <c r="A14" s="106" t="s">
        <v>18</v>
      </c>
      <c r="B14" s="3" t="s">
        <v>169</v>
      </c>
      <c r="C14" s="3"/>
      <c r="D14" s="3"/>
      <c r="E14" s="3"/>
      <c r="F14" s="3"/>
      <c r="G14" s="3"/>
      <c r="H14" s="98">
        <v>10000</v>
      </c>
      <c r="K14" s="19" t="s">
        <v>28</v>
      </c>
    </row>
    <row r="15" spans="1:11" ht="7.25" customHeight="1" thickBot="1" x14ac:dyDescent="0.4">
      <c r="A15" s="106"/>
    </row>
    <row r="16" spans="1:11" ht="27.65" customHeight="1" thickBot="1" x14ac:dyDescent="0.4">
      <c r="A16" s="106"/>
      <c r="B16" s="3" t="s">
        <v>168</v>
      </c>
      <c r="C16" s="3"/>
      <c r="D16" s="3"/>
      <c r="E16" s="3"/>
      <c r="F16" s="3"/>
      <c r="G16" s="3"/>
      <c r="H16" s="10">
        <v>0.3</v>
      </c>
      <c r="K16" s="77" t="s">
        <v>33</v>
      </c>
    </row>
    <row r="17" spans="1:11" ht="7.25" customHeight="1" thickBot="1" x14ac:dyDescent="0.4">
      <c r="A17" s="106"/>
    </row>
    <row r="18" spans="1:11" ht="15" thickBot="1" x14ac:dyDescent="0.4">
      <c r="A18" s="106"/>
      <c r="B18" s="3" t="s">
        <v>167</v>
      </c>
      <c r="C18" s="3"/>
      <c r="D18" s="3"/>
      <c r="E18" s="3"/>
      <c r="F18" s="3"/>
      <c r="G18" s="3"/>
      <c r="H18" s="98">
        <v>100</v>
      </c>
      <c r="I18" t="s">
        <v>162</v>
      </c>
      <c r="K18" s="19" t="s">
        <v>28</v>
      </c>
    </row>
    <row r="19" spans="1:11" ht="7.25" customHeight="1" thickBot="1" x14ac:dyDescent="0.4">
      <c r="A19" s="106"/>
    </row>
    <row r="20" spans="1:11" ht="29.5" thickBot="1" x14ac:dyDescent="0.4">
      <c r="A20" s="106"/>
      <c r="B20" s="3" t="s">
        <v>166</v>
      </c>
      <c r="C20" s="3"/>
      <c r="D20" s="3"/>
      <c r="E20" s="3"/>
      <c r="F20" s="3"/>
      <c r="G20" s="3"/>
      <c r="H20" s="10">
        <v>0.1</v>
      </c>
      <c r="K20" s="77" t="s">
        <v>33</v>
      </c>
    </row>
    <row r="21" spans="1:11" ht="7.25" customHeight="1" thickBot="1" x14ac:dyDescent="0.4">
      <c r="A21" s="106"/>
    </row>
    <row r="22" spans="1:11" ht="15" thickBot="1" x14ac:dyDescent="0.4">
      <c r="A22" s="106"/>
      <c r="B22" s="3" t="s">
        <v>165</v>
      </c>
      <c r="C22" s="3"/>
      <c r="D22" s="3"/>
      <c r="E22" s="3"/>
      <c r="F22" s="3"/>
      <c r="G22" s="3"/>
      <c r="H22" s="98">
        <v>50</v>
      </c>
      <c r="I22" t="s">
        <v>162</v>
      </c>
      <c r="K22" s="19" t="s">
        <v>28</v>
      </c>
    </row>
    <row r="23" spans="1:11" ht="7.25" customHeight="1" thickBot="1" x14ac:dyDescent="0.4">
      <c r="A23" s="106"/>
    </row>
    <row r="24" spans="1:11" ht="29.5" thickBot="1" x14ac:dyDescent="0.4">
      <c r="A24" s="106"/>
      <c r="B24" s="3" t="s">
        <v>164</v>
      </c>
      <c r="C24" s="3"/>
      <c r="D24" s="3"/>
      <c r="E24" s="3"/>
      <c r="F24" s="3"/>
      <c r="G24" s="3"/>
      <c r="H24" s="10">
        <v>0.15</v>
      </c>
      <c r="K24" s="77" t="s">
        <v>33</v>
      </c>
    </row>
    <row r="25" spans="1:11" ht="7.25" customHeight="1" thickBot="1" x14ac:dyDescent="0.4">
      <c r="A25" s="106"/>
    </row>
    <row r="26" spans="1:11" ht="15" thickBot="1" x14ac:dyDescent="0.4">
      <c r="A26" s="106"/>
      <c r="B26" s="3" t="s">
        <v>163</v>
      </c>
      <c r="C26" s="3"/>
      <c r="D26" s="3"/>
      <c r="E26" s="3"/>
      <c r="F26" s="3"/>
      <c r="G26" s="3"/>
      <c r="H26" s="98">
        <v>200</v>
      </c>
      <c r="I26" t="s">
        <v>162</v>
      </c>
      <c r="K26" s="19" t="s">
        <v>28</v>
      </c>
    </row>
    <row r="27" spans="1:11" ht="7.25" customHeight="1" x14ac:dyDescent="0.35">
      <c r="A27" s="106"/>
    </row>
    <row r="28" spans="1:11" ht="15" thickBot="1" x14ac:dyDescent="0.4"/>
    <row r="29" spans="1:11" ht="22.25" customHeight="1" thickBot="1" x14ac:dyDescent="0.4">
      <c r="B29" s="12" t="s">
        <v>161</v>
      </c>
      <c r="C29" s="12"/>
      <c r="D29" s="12"/>
      <c r="E29" s="12"/>
      <c r="F29" s="12"/>
      <c r="G29" s="12"/>
      <c r="H29" s="23">
        <f>(H11*H16*H18)+(H11*H20*H22)+(H11*H24*H26)+H14</f>
        <v>42500</v>
      </c>
      <c r="I29" t="s">
        <v>57</v>
      </c>
    </row>
    <row r="30" spans="1:11" ht="6.65" customHeight="1" thickBot="1" x14ac:dyDescent="0.4"/>
    <row r="31" spans="1:11" ht="29.5" thickBot="1" x14ac:dyDescent="0.4">
      <c r="C31" s="11" t="s">
        <v>26</v>
      </c>
      <c r="D31" s="12"/>
      <c r="E31" s="12"/>
      <c r="F31" s="12"/>
      <c r="G31" s="12"/>
      <c r="H31" s="31">
        <f>H29/H11</f>
        <v>85</v>
      </c>
      <c r="K31" s="20" t="s">
        <v>38</v>
      </c>
    </row>
    <row r="32" spans="1:11" ht="15" thickBot="1" x14ac:dyDescent="0.4">
      <c r="C32" s="71"/>
      <c r="H32" s="70"/>
      <c r="K32" s="20"/>
    </row>
    <row r="33" spans="1:11" ht="24" customHeight="1" thickBot="1" x14ac:dyDescent="0.4">
      <c r="A33" s="106" t="s">
        <v>39</v>
      </c>
      <c r="B33" s="104" t="s">
        <v>35</v>
      </c>
      <c r="C33" s="104"/>
      <c r="D33" s="104"/>
      <c r="E33" s="104"/>
      <c r="F33" s="104"/>
      <c r="G33" s="105"/>
      <c r="H33" s="58">
        <v>0.9</v>
      </c>
      <c r="K33" s="19" t="s">
        <v>41</v>
      </c>
    </row>
    <row r="34" spans="1:11" ht="8.4" customHeight="1" thickBot="1" x14ac:dyDescent="0.4">
      <c r="A34" s="106"/>
    </row>
    <row r="35" spans="1:11" ht="21" customHeight="1" thickBot="1" x14ac:dyDescent="0.4">
      <c r="A35" s="106"/>
      <c r="B35" s="3" t="s">
        <v>36</v>
      </c>
      <c r="C35" s="3"/>
      <c r="D35" s="3"/>
      <c r="E35" s="3"/>
      <c r="F35" s="3"/>
      <c r="G35" s="3"/>
      <c r="H35" s="13">
        <f>H29*H33</f>
        <v>38250</v>
      </c>
      <c r="K35" s="19" t="s">
        <v>43</v>
      </c>
    </row>
    <row r="36" spans="1:11" ht="9" customHeight="1" thickBot="1" x14ac:dyDescent="0.4">
      <c r="A36" s="106"/>
    </row>
    <row r="37" spans="1:11" s="16" customFormat="1" ht="34.25" customHeight="1" thickBot="1" x14ac:dyDescent="0.4">
      <c r="A37" s="106"/>
      <c r="B37" s="104" t="s">
        <v>44</v>
      </c>
      <c r="C37" s="104"/>
      <c r="D37" s="104"/>
      <c r="E37" s="104"/>
      <c r="F37" s="104"/>
      <c r="G37" s="105"/>
      <c r="H37" s="10">
        <v>0.2</v>
      </c>
      <c r="I37"/>
      <c r="K37" s="87" t="s">
        <v>37</v>
      </c>
    </row>
    <row r="38" spans="1:11" ht="15" thickBot="1" x14ac:dyDescent="0.4">
      <c r="A38" s="106"/>
    </row>
    <row r="39" spans="1:11" ht="26" customHeight="1" thickBot="1" x14ac:dyDescent="0.4">
      <c r="A39" s="106"/>
      <c r="B39" s="24" t="s">
        <v>45</v>
      </c>
      <c r="C39" s="24"/>
      <c r="D39" s="24"/>
      <c r="E39" s="24"/>
      <c r="F39" s="24"/>
      <c r="G39" s="24"/>
      <c r="H39" s="25">
        <f>H35*(1-H37)</f>
        <v>30600</v>
      </c>
      <c r="K39" s="66" t="s">
        <v>47</v>
      </c>
    </row>
    <row r="40" spans="1:11" ht="8" customHeight="1" x14ac:dyDescent="0.35">
      <c r="A40" s="69"/>
    </row>
    <row r="41" spans="1:11" ht="8" customHeight="1" x14ac:dyDescent="0.35">
      <c r="A41" s="69"/>
    </row>
    <row r="42" spans="1:11" ht="8" customHeight="1" thickBot="1" x14ac:dyDescent="0.4">
      <c r="A42" s="69"/>
    </row>
    <row r="43" spans="1:11" ht="24" customHeight="1" thickBot="1" x14ac:dyDescent="0.4">
      <c r="A43" s="69"/>
      <c r="B43" s="26" t="s">
        <v>46</v>
      </c>
      <c r="C43" s="26"/>
      <c r="D43" s="26"/>
      <c r="E43" s="26"/>
      <c r="F43" s="26"/>
      <c r="G43" s="27"/>
      <c r="H43" s="28">
        <f>H35-H39</f>
        <v>7650</v>
      </c>
      <c r="I43" s="29"/>
      <c r="J43" s="29"/>
      <c r="K43" s="30" t="s">
        <v>48</v>
      </c>
    </row>
    <row r="44" spans="1:11" ht="24" customHeight="1" x14ac:dyDescent="0.35">
      <c r="A44" s="69"/>
      <c r="B44" s="26"/>
      <c r="C44" s="49" t="s">
        <v>71</v>
      </c>
      <c r="D44" s="26"/>
      <c r="E44" s="26"/>
      <c r="F44" s="26"/>
      <c r="G44" s="27"/>
      <c r="H44" s="51">
        <f>H43/H39</f>
        <v>0.25</v>
      </c>
      <c r="I44" s="29"/>
      <c r="J44" s="29"/>
      <c r="K44" s="30"/>
    </row>
    <row r="45" spans="1:11" x14ac:dyDescent="0.35">
      <c r="A45" s="69"/>
    </row>
    <row r="46" spans="1:11" ht="18.5" x14ac:dyDescent="0.45">
      <c r="A46" s="69"/>
      <c r="B46" s="33" t="s">
        <v>53</v>
      </c>
      <c r="C46" s="33"/>
      <c r="D46" s="33"/>
      <c r="E46" s="33"/>
      <c r="F46" s="33"/>
      <c r="G46" s="33"/>
      <c r="H46" s="34">
        <f>H29-H39</f>
        <v>11900</v>
      </c>
      <c r="K46" s="30" t="s">
        <v>48</v>
      </c>
    </row>
    <row r="47" spans="1:11" ht="18.5" x14ac:dyDescent="0.45">
      <c r="A47" s="69"/>
      <c r="B47" s="33"/>
      <c r="C47" s="50" t="s">
        <v>72</v>
      </c>
      <c r="D47" s="33"/>
      <c r="E47" s="33"/>
      <c r="F47" s="33"/>
      <c r="G47" s="33"/>
      <c r="H47" s="52">
        <f>H46/H39</f>
        <v>0.3888888888888889</v>
      </c>
      <c r="K47" s="30"/>
    </row>
    <row r="48" spans="1:11" x14ac:dyDescent="0.35">
      <c r="A48" s="69"/>
    </row>
    <row r="49" spans="1:1" x14ac:dyDescent="0.35">
      <c r="A49" s="69"/>
    </row>
  </sheetData>
  <mergeCells count="8">
    <mergeCell ref="K3:K7"/>
    <mergeCell ref="B37:G37"/>
    <mergeCell ref="A5:I7"/>
    <mergeCell ref="H11:H12"/>
    <mergeCell ref="B9:I9"/>
    <mergeCell ref="B33:G33"/>
    <mergeCell ref="A33:A39"/>
    <mergeCell ref="A14:A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Health Insurer BCWS</vt:lpstr>
      <vt:lpstr>Health Insurer Churning </vt:lpstr>
      <vt:lpstr>Hospital Systems BCWS</vt:lpstr>
      <vt:lpstr>Hospital Churning</vt:lpstr>
      <vt:lpstr>Local Gov't BCWS</vt:lpstr>
      <vt:lpstr>Employer BCWS</vt:lpstr>
      <vt:lpstr>Philanthropy BCWS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Corwin Rhyan</dc:creator>
  <cp:lastModifiedBy>Len Nichols</cp:lastModifiedBy>
  <dcterms:created xsi:type="dcterms:W3CDTF">2020-03-05T15:47:36Z</dcterms:created>
  <dcterms:modified xsi:type="dcterms:W3CDTF">2020-06-24T12:50:26Z</dcterms:modified>
</cp:coreProperties>
</file>